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480" windowHeight="10035" activeTab="0"/>
  </bookViews>
  <sheets>
    <sheet name="VENITURI" sheetId="1" r:id="rId1"/>
    <sheet name="CHELTUIELI" sheetId="2" r:id="rId2"/>
  </sheets>
  <definedNames>
    <definedName name="_xlnm.Print_Area" localSheetId="0">'VENITURI'!#REF!</definedName>
  </definedNames>
  <calcPr fullCalcOnLoad="1"/>
</workbook>
</file>

<file path=xl/sharedStrings.xml><?xml version="1.0" encoding="utf-8"?>
<sst xmlns="http://schemas.openxmlformats.org/spreadsheetml/2006/main" count="494" uniqueCount="438">
  <si>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</si>
  <si>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</si>
  <si>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</si>
  <si>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</si>
  <si>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</si>
  <si>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</si>
  <si>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</si>
  <si>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</si>
  <si>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</si>
  <si>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</si>
  <si>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</si>
  <si>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</si>
  <si>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</si>
  <si>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</si>
  <si>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</si>
  <si>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</si>
  <si>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</si>
  <si>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</si>
  <si>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</si>
  <si>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</si>
  <si>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</si>
  <si>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</si>
  <si>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</si>
  <si>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</si>
  <si>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</si>
  <si>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</si>
  <si>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</si>
  <si>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</si>
  <si>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</si>
  <si>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</si>
  <si>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</si>
  <si>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</si>
  <si>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</si>
  <si>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</si>
  <si>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</si>
  <si>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</si>
  <si>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</si>
  <si>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</si>
  <si>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</si>
  <si>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</si>
  <si>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</si>
  <si>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</si>
  <si>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</si>
  <si>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</si>
  <si>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</si>
  <si>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</si>
  <si>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</si>
  <si>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</si>
  <si>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</si>
  <si>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</si>
  <si>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</si>
  <si>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</si>
  <si>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</si>
  <si>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</si>
  <si>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</si>
  <si>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</si>
  <si>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</si>
  <si>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</si>
  <si>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</si>
  <si>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</si>
  <si>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</si>
  <si>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</si>
  <si>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</si>
  <si>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</si>
  <si>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</si>
  <si>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</si>
  <si>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</si>
  <si>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</si>
  <si>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</si>
  <si>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</si>
  <si>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</si>
  <si>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</si>
  <si>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</si>
  <si>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</si>
  <si>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</si>
  <si>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</si>
  <si>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</si>
  <si>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</si>
  <si>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</si>
  <si>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</si>
  <si>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</si>
  <si>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</si>
  <si>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</si>
  <si>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</si>
  <si>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</si>
  <si>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</si>
  <si>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</si>
  <si>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</si>
  <si>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</si>
  <si>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</si>
  <si>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</si>
  <si>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</si>
  <si>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</si>
  <si>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</si>
  <si>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</si>
  <si>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</si>
  <si>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</si>
  <si>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</si>
  <si>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</si>
  <si>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</si>
  <si>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</si>
  <si>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</si>
  <si>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</si>
  <si>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</si>
  <si>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</si>
  <si>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</si>
  <si>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</si>
  <si>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</si>
  <si>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</si>
  <si>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</si>
  <si>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</si>
  <si>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</si>
  <si>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</si>
  <si>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</si>
  <si>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</si>
  <si>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</si>
  <si>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</si>
  <si>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</si>
  <si>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</si>
  <si>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</si>
  <si>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</si>
  <si>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</si>
  <si>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</si>
  <si>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</si>
  <si>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</si>
  <si>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</si>
  <si>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</si>
  <si>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</si>
  <si>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</si>
  <si>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</si>
  <si>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</si>
  <si>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</si>
  <si>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</si>
  <si>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</si>
  <si>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</si>
  <si>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</si>
  <si>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</si>
  <si>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</si>
  <si>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</si>
  <si>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</si>
  <si>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</si>
  <si>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</si>
  <si>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</si>
  <si>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</si>
  <si>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</si>
  <si>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</si>
  <si>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</si>
  <si>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</si>
  <si>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</si>
  <si>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</si>
  <si>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</si>
  <si>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</si>
  <si>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</si>
  <si>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</si>
  <si>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</si>
  <si>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</si>
  <si>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</si>
  <si>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</si>
  <si>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</si>
  <si>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</si>
  <si>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</si>
  <si>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</si>
  <si>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</si>
  <si>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</si>
  <si>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</si>
  <si>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</si>
  <si>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FONDURI EXTERNE NERAMBURSABILE
TOTAL VENITURI</t>
  </si>
  <si>
    <t>45.05.02</t>
  </si>
  <si>
    <t>SUME PRIMITE DE LA UE/ALTI DONATORI IN CONTUL PLATILOR EFECTUATE SI PREFINANTARI AFERENTE CADRULUI FINANCIAR 2014-2020</t>
  </si>
  <si>
    <t>Alte programe comunitare finantate in perioada 2014-2020 (APC)</t>
  </si>
  <si>
    <t>48.15.03</t>
  </si>
  <si>
    <t>Prefinantare</t>
  </si>
  <si>
    <t>47.05</t>
  </si>
  <si>
    <t>SUME ÎN CURS DE DISTRIBUIRE</t>
  </si>
  <si>
    <t>47.05.05</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</si>
  <si>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</si>
  <si>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</si>
  <si>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</si>
  <si>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</si>
  <si>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</si>
  <si>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</si>
  <si>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</si>
  <si>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</si>
  <si>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</si>
  <si>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</si>
  <si>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</si>
  <si>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</si>
  <si>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</si>
  <si>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</si>
  <si>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</si>
  <si>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</si>
  <si>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</si>
  <si>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</si>
  <si>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</si>
  <si>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</si>
  <si>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</si>
  <si>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</si>
  <si>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</si>
  <si>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</si>
  <si>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</si>
  <si>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</si>
  <si>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</si>
  <si>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</si>
  <si>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</si>
  <si>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</si>
  <si>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</si>
  <si>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</si>
  <si>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</si>
  <si>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</si>
  <si>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</si>
  <si>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</si>
  <si>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</si>
  <si>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</si>
  <si>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</si>
  <si>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</si>
  <si>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Alte sporuri</t>
  </si>
  <si>
    <t>66.05.10.01.12</t>
  </si>
  <si>
    <t>Indemnizatii platite unor persoane din afara unitatii</t>
  </si>
  <si>
    <t>66.05.10.01.13</t>
  </si>
  <si>
    <t>Indemnizatii de delegare</t>
  </si>
  <si>
    <t>Indemnizatii de detasare</t>
  </si>
  <si>
    <t>66.05.10.01.30</t>
  </si>
  <si>
    <t>Alte drepturi salariale in bani</t>
  </si>
  <si>
    <t xml:space="preserve">   ~ hotarari judecatoresti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</si>
  <si>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</si>
  <si>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</si>
  <si>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</si>
  <si>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</si>
  <si>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</si>
  <si>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</si>
  <si>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</si>
  <si>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</si>
  <si>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</si>
  <si>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</si>
  <si>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</si>
  <si>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</si>
  <si>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</si>
  <si>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Contributia asiguratorie pentru munca</t>
  </si>
  <si>
    <t>Contributii platite de angajator in numele angajatului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</si>
  <si>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</si>
  <si>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</si>
  <si>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</si>
  <si>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</si>
  <si>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</si>
  <si>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</si>
  <si>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</si>
  <si>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</si>
  <si>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</si>
  <si>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</si>
  <si>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</si>
  <si>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</si>
  <si>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</si>
  <si>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</si>
  <si>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</si>
  <si>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</si>
  <si>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</si>
  <si>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</si>
  <si>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66.05.20.01.30</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</si>
  <si>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</si>
  <si>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</si>
  <si>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</si>
  <si>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</si>
  <si>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</si>
  <si>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</si>
  <si>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</si>
  <si>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</si>
  <si>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</si>
  <si>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</si>
  <si>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</si>
  <si>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</si>
  <si>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</si>
  <si>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</si>
  <si>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</si>
  <si>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</si>
  <si>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</si>
  <si>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</si>
  <si>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</si>
  <si>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</si>
  <si>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</si>
  <si>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</si>
  <si>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</si>
  <si>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</si>
  <si>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</si>
  <si>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</si>
  <si>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</si>
  <si>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</si>
  <si>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</si>
  <si>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</si>
  <si>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</si>
  <si>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</si>
  <si>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</si>
  <si>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</si>
  <si>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</si>
  <si>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</si>
  <si>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</si>
  <si>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</si>
  <si>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</si>
  <si>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</si>
  <si>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</si>
  <si>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</si>
  <si>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</si>
  <si>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</si>
  <si>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</si>
  <si>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</si>
  <si>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</si>
  <si>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</si>
  <si>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</si>
  <si>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</si>
  <si>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</si>
  <si>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</si>
  <si>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</si>
  <si>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</si>
  <si>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</si>
  <si>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</si>
  <si>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</si>
  <si>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</si>
  <si>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</si>
  <si>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</si>
  <si>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</si>
  <si>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</si>
  <si>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</si>
  <si>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</si>
  <si>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</si>
  <si>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</si>
  <si>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</si>
  <si>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</si>
  <si>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</si>
  <si>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</si>
  <si>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</si>
  <si>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</si>
  <si>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</si>
  <si>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</si>
  <si>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</si>
  <si>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</si>
  <si>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</si>
  <si>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</si>
  <si>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</si>
  <si>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</si>
  <si>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</si>
  <si>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</si>
  <si>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</si>
  <si>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</si>
  <si>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</si>
  <si>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</si>
  <si>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</si>
  <si>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</si>
  <si>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</si>
  <si>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</si>
  <si>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</si>
  <si>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</si>
  <si>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</si>
  <si>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</si>
  <si>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</si>
  <si>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</si>
  <si>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</si>
  <si>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</si>
  <si>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</si>
  <si>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</si>
  <si>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</si>
  <si>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</si>
  <si>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</si>
  <si>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</si>
  <si>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</si>
  <si>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</si>
  <si>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</si>
  <si>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</si>
  <si>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</si>
  <si>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</si>
  <si>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</si>
  <si>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</si>
  <si>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</si>
  <si>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</si>
  <si>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</si>
  <si>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</si>
  <si>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</si>
  <si>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</si>
  <si>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</si>
  <si>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</si>
  <si>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</si>
  <si>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</si>
  <si>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</si>
  <si>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</si>
  <si>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</si>
  <si>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</si>
  <si>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</si>
  <si>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</si>
  <si>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</si>
  <si>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</si>
  <si>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</si>
  <si>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</si>
  <si>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</si>
  <si>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r>
      <t>TITLUL</t>
    </r>
    <r>
      <rPr>
        <b/>
        <i/>
        <sz val="10"/>
        <rFont val="Palatino Linotype"/>
        <family val="1"/>
      </rPr>
      <t xml:space="preserve"> IX</t>
    </r>
    <r>
      <rPr>
        <b/>
        <sz val="10"/>
        <rFont val="Palatino Linotype"/>
        <family val="1"/>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</si>
  <si>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</si>
  <si>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</si>
  <si>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</si>
  <si>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</si>
  <si>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</si>
  <si>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</si>
  <si>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</si>
  <si>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</si>
  <si>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</si>
  <si>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</si>
  <si>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</si>
  <si>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</si>
  <si>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</si>
  <si>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</si>
  <si>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</si>
  <si>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</si>
  <si>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</si>
  <si>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</si>
  <si>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</si>
  <si>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</si>
  <si>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</si>
  <si>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</si>
  <si>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</si>
  <si>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</si>
  <si>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</si>
  <si>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</si>
  <si>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</si>
  <si>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lei</t>
  </si>
  <si>
    <t xml:space="preserve">   - activitate curenta,din care:</t>
  </si>
  <si>
    <t>per capita</t>
  </si>
  <si>
    <t>per servicii</t>
  </si>
  <si>
    <t>Indemnizatii de hrana</t>
  </si>
  <si>
    <t>Cheltuieli judiciare si extrajudiciare derivate din actiuni in reprezentarea intereselor statului, potrivit dispozitiilor legale</t>
  </si>
  <si>
    <t>~ art.38, alin.3, lit.g) din Legea nr.153/2017</t>
  </si>
  <si>
    <t>~ art.38, alin.4 din Legea nr.153/2017</t>
  </si>
  <si>
    <t xml:space="preserve">         DIRECTOR ECONOMIC,</t>
  </si>
  <si>
    <t>CASA DE ASIGURARI DE SANATATE HUNEDOARA</t>
  </si>
  <si>
    <t xml:space="preserve">                                                                                                              Materiale si prestari de servicii cu caracter functional pt ch.proprii</t>
  </si>
  <si>
    <t xml:space="preserve">                                                                                                                   Alte bunuri si servicii pentru intretinere si functionare, din care:</t>
  </si>
  <si>
    <t xml:space="preserve">                                                                                                        Materiale si prestari de servicii cu caracter functional din care:</t>
  </si>
  <si>
    <t xml:space="preserve">      Dr.Ec. Cumpanasu Ecaterina</t>
  </si>
  <si>
    <t>Ec Stoicescu Emilia</t>
  </si>
  <si>
    <t xml:space="preserve">                       PRESEDINTE DIRECTOR-GENERAL,</t>
  </si>
  <si>
    <t xml:space="preserve">                           PRESEDINTE DIRECTOR-GENERAL, </t>
  </si>
  <si>
    <t>CONT DE EXECUTIE VENITURI MARTIE 2020</t>
  </si>
  <si>
    <t>CONT DE EXECUTIE CHELTUIELI MARTIE  2020</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</si>
</sst>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l_e_i_-;\-* #,##0.00\ _l_e_i_-;_-* &quot;-&quot;??\ _l_e_i_-;_-@_-"/>
    <numFmt numFmtId="165" formatCode="#,##0.00_ ;[Red]\-#,##0.00\ "/>
    <numFmt numFmtId="166" formatCode="#,##0.0"/>
  </numFmts>
  <fonts count="52">
    <font>
      <sz val="10"/>
      <name val="Arial"/>
      <family val="0"/>
    </font>
    <font>
      <sz val="11"/>
      <color indexed="8"/>
      <name val="Calibri"/>
      <family val="2"/>
    </font>
    <font>
      <sz val="10"/>
      <name val="Palatino Linotype"/>
      <family val="1"/>
    </font>
    <font>
      <b/>
      <i/>
      <sz val="12"/>
      <name val="Palatino Linotype"/>
      <family val="1"/>
    </font>
    <font>
      <b/>
      <i/>
      <sz val="10"/>
      <name val="Palatino Linotype"/>
      <family val="1"/>
    </font>
    <font>
      <b/>
      <sz val="10"/>
      <name val="Palatino Linotype"/>
      <family val="1"/>
    </font>
    <font>
      <i/>
      <sz val="10"/>
      <name val="Palatino Linotype"/>
      <family val="1"/>
    </font>
    <font>
      <b/>
      <sz val="11"/>
      <name val="Palatino Linotype"/>
      <family val="1"/>
    </font>
    <font>
      <b/>
      <i/>
      <sz val="11"/>
      <name val="Palatino Linotype"/>
      <family val="1"/>
    </font>
    <font>
      <sz val="10"/>
      <color indexed="10"/>
      <name val="Palatino Linotype"/>
      <family val="1"/>
    </font>
    <font>
      <sz val="10"/>
      <color indexed="8"/>
      <name val="Palatino Linotype"/>
      <family val="1"/>
    </font>
    <font>
      <b/>
      <sz val="10"/>
      <color indexed="8"/>
      <name val="Palatino Linotype"/>
      <family val="1"/>
    </font>
    <font>
      <sz val="10"/>
      <color indexed="9"/>
      <name val="Arial"/>
      <family val="2"/>
    </font>
    <font>
      <sz val="12"/>
      <name val="Arial"/>
      <family val="2"/>
    </font>
    <font>
      <b/>
      <i/>
      <sz val="14"/>
      <name val="Palatino Linotype"/>
      <family val="1"/>
    </font>
    <font>
      <b/>
      <sz val="9"/>
      <name val="Palatino Linotype"/>
      <family val="1"/>
    </font>
    <font>
      <sz val="9"/>
      <name val="Palatino Linotype"/>
      <family val="1"/>
    </font>
    <font>
      <sz val="11"/>
      <name val="Palatino Linotype"/>
      <family val="1"/>
    </font>
    <font>
      <b/>
      <sz val="10"/>
      <color indexed="10"/>
      <name val="Palatino Linotyp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1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14">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4"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4" fontId="5" fillId="0" borderId="0" xfId="0" applyNumberFormat="1" applyFont="1" applyFill="1" applyBorder="1" applyAlignment="1">
      <alignment wrapText="1"/>
    </xf>
    <xf numFmtId="3" fontId="5" fillId="0" borderId="0" xfId="0" applyNumberFormat="1" applyFont="1" applyFill="1" applyBorder="1" applyAlignment="1">
      <alignment wrapText="1"/>
    </xf>
    <xf numFmtId="166" fontId="2" fillId="0" borderId="0" xfId="0" applyNumberFormat="1" applyFont="1" applyFill="1" applyBorder="1" applyAlignment="1">
      <alignment/>
    </xf>
    <xf numFmtId="3" fontId="4" fillId="0" borderId="0" xfId="0" applyNumberFormat="1" applyFont="1" applyFill="1" applyBorder="1" applyAlignment="1">
      <alignment horizontal="center" wrapText="1"/>
    </xf>
    <xf numFmtId="49" fontId="5" fillId="0" borderId="10"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49" fontId="5" fillId="0" borderId="10" xfId="0" applyNumberFormat="1" applyFont="1" applyFill="1" applyBorder="1" applyAlignment="1">
      <alignment horizontal="center" vertical="top" wrapText="1"/>
    </xf>
    <xf numFmtId="3" fontId="5" fillId="0" borderId="10" xfId="0" applyNumberFormat="1" applyFont="1" applyFill="1" applyBorder="1" applyAlignment="1">
      <alignment horizontal="center"/>
    </xf>
    <xf numFmtId="3" fontId="4" fillId="0" borderId="10" xfId="0" applyNumberFormat="1" applyFont="1" applyFill="1" applyBorder="1" applyAlignment="1">
      <alignment horizontal="center"/>
    </xf>
    <xf numFmtId="49" fontId="5" fillId="0" borderId="10" xfId="0" applyNumberFormat="1" applyFont="1" applyFill="1" applyBorder="1" applyAlignment="1">
      <alignment vertical="top" wrapText="1"/>
    </xf>
    <xf numFmtId="165" fontId="5" fillId="0" borderId="10" xfId="62" applyNumberFormat="1" applyFont="1" applyFill="1" applyBorder="1" applyAlignment="1" applyProtection="1">
      <alignment horizontal="left" wrapText="1"/>
      <protection/>
    </xf>
    <xf numFmtId="4" fontId="5" fillId="0" borderId="0" xfId="0" applyNumberFormat="1" applyFont="1" applyFill="1" applyAlignment="1">
      <alignment/>
    </xf>
    <xf numFmtId="0" fontId="5" fillId="0" borderId="0" xfId="0" applyFont="1" applyFill="1" applyAlignment="1">
      <alignment/>
    </xf>
    <xf numFmtId="165" fontId="5" fillId="0" borderId="10" xfId="62" applyNumberFormat="1" applyFont="1" applyFill="1" applyBorder="1" applyAlignment="1">
      <alignment wrapText="1"/>
      <protection/>
    </xf>
    <xf numFmtId="49" fontId="5" fillId="0" borderId="10" xfId="0" applyNumberFormat="1" applyFont="1" applyFill="1" applyBorder="1" applyAlignment="1">
      <alignment horizontal="left" vertical="top" wrapText="1"/>
    </xf>
    <xf numFmtId="49" fontId="2" fillId="0" borderId="10" xfId="0" applyNumberFormat="1" applyFont="1" applyFill="1" applyBorder="1" applyAlignment="1">
      <alignment vertical="top" wrapText="1"/>
    </xf>
    <xf numFmtId="4" fontId="2" fillId="0" borderId="10" xfId="62" applyNumberFormat="1" applyFont="1" applyFill="1" applyBorder="1" applyAlignment="1">
      <alignment wrapText="1"/>
      <protection/>
    </xf>
    <xf numFmtId="165" fontId="2" fillId="0" borderId="10" xfId="62" applyNumberFormat="1" applyFont="1" applyFill="1" applyBorder="1" applyAlignment="1">
      <alignment wrapText="1"/>
      <protection/>
    </xf>
    <xf numFmtId="165" fontId="2" fillId="0" borderId="10" xfId="62" applyNumberFormat="1" applyFont="1" applyFill="1" applyBorder="1" applyAlignment="1" applyProtection="1">
      <alignment horizontal="left" vertical="center" wrapText="1"/>
      <protection/>
    </xf>
    <xf numFmtId="0" fontId="6" fillId="0" borderId="0" xfId="0" applyFont="1" applyFill="1" applyAlignment="1">
      <alignment/>
    </xf>
    <xf numFmtId="49" fontId="6" fillId="0" borderId="10" xfId="0" applyNumberFormat="1" applyFont="1" applyFill="1" applyBorder="1" applyAlignment="1">
      <alignment vertical="top" wrapText="1"/>
    </xf>
    <xf numFmtId="165" fontId="6" fillId="0" borderId="10" xfId="62" applyNumberFormat="1" applyFont="1" applyFill="1" applyBorder="1" applyAlignment="1">
      <alignment wrapText="1"/>
      <protection/>
    </xf>
    <xf numFmtId="49" fontId="2" fillId="0" borderId="10" xfId="0" applyNumberFormat="1" applyFont="1" applyFill="1" applyBorder="1" applyAlignment="1">
      <alignment horizontal="left" vertical="top" wrapText="1"/>
    </xf>
    <xf numFmtId="165" fontId="5" fillId="0" borderId="10" xfId="63" applyNumberFormat="1" applyFont="1" applyFill="1" applyBorder="1" applyAlignment="1">
      <alignment wrapText="1"/>
      <protection/>
    </xf>
    <xf numFmtId="165" fontId="2" fillId="0" borderId="10" xfId="63" applyNumberFormat="1" applyFont="1" applyFill="1" applyBorder="1" applyAlignment="1">
      <alignment wrapText="1"/>
      <protection/>
    </xf>
    <xf numFmtId="49" fontId="9" fillId="0" borderId="10" xfId="0" applyNumberFormat="1" applyFont="1" applyFill="1" applyBorder="1" applyAlignment="1">
      <alignment vertical="top" wrapText="1"/>
    </xf>
    <xf numFmtId="4" fontId="2" fillId="0" borderId="10" xfId="0" applyNumberFormat="1" applyFont="1" applyFill="1" applyBorder="1" applyAlignment="1" applyProtection="1">
      <alignment wrapText="1"/>
      <protection/>
    </xf>
    <xf numFmtId="4" fontId="2" fillId="0" borderId="10" xfId="0" applyNumberFormat="1" applyFont="1" applyFill="1" applyBorder="1" applyAlignment="1" applyProtection="1">
      <alignment horizontal="left" wrapText="1"/>
      <protection/>
    </xf>
    <xf numFmtId="4" fontId="5" fillId="0" borderId="10" xfId="0" applyNumberFormat="1" applyFont="1" applyFill="1" applyBorder="1" applyAlignment="1" applyProtection="1">
      <alignment horizontal="left" wrapText="1"/>
      <protection/>
    </xf>
    <xf numFmtId="165" fontId="10" fillId="0" borderId="10" xfId="62" applyNumberFormat="1" applyFont="1" applyFill="1" applyBorder="1" applyAlignment="1">
      <alignment wrapText="1"/>
      <protection/>
    </xf>
    <xf numFmtId="4" fontId="2" fillId="0" borderId="10" xfId="62" applyNumberFormat="1" applyFont="1" applyFill="1" applyBorder="1" applyAlignment="1" applyProtection="1">
      <alignment wrapText="1"/>
      <protection/>
    </xf>
    <xf numFmtId="165" fontId="10" fillId="0" borderId="10" xfId="62" applyNumberFormat="1" applyFont="1" applyFill="1" applyBorder="1" applyAlignment="1">
      <alignment horizontal="left" vertical="center" wrapText="1"/>
      <protection/>
    </xf>
    <xf numFmtId="165" fontId="11" fillId="0" borderId="10" xfId="63" applyNumberFormat="1" applyFont="1" applyFill="1" applyBorder="1" applyAlignment="1">
      <alignment horizontal="left" vertical="center" wrapText="1"/>
      <protection/>
    </xf>
    <xf numFmtId="165" fontId="10" fillId="0" borderId="10" xfId="63" applyNumberFormat="1" applyFont="1" applyFill="1" applyBorder="1" applyAlignment="1">
      <alignment horizontal="left" vertical="center" wrapText="1"/>
      <protection/>
    </xf>
    <xf numFmtId="3" fontId="2" fillId="0" borderId="10" xfId="0" applyNumberFormat="1" applyFont="1" applyFill="1" applyBorder="1" applyAlignment="1" applyProtection="1">
      <alignment vertical="top" wrapText="1"/>
      <protection/>
    </xf>
    <xf numFmtId="165" fontId="5" fillId="0" borderId="10" xfId="61" applyNumberFormat="1" applyFont="1" applyFill="1" applyBorder="1" applyAlignment="1">
      <alignment vertical="top" wrapText="1"/>
      <protection/>
    </xf>
    <xf numFmtId="165" fontId="5" fillId="0" borderId="10" xfId="64" applyNumberFormat="1" applyFont="1" applyFill="1" applyBorder="1" applyAlignment="1" applyProtection="1">
      <alignment vertical="top" wrapText="1"/>
      <protection/>
    </xf>
    <xf numFmtId="4" fontId="2" fillId="0" borderId="10" xfId="0" applyNumberFormat="1" applyFont="1" applyFill="1" applyBorder="1" applyAlignment="1">
      <alignment/>
    </xf>
    <xf numFmtId="4" fontId="2" fillId="0" borderId="0" xfId="0" applyNumberFormat="1" applyFont="1" applyFill="1" applyAlignment="1">
      <alignment/>
    </xf>
    <xf numFmtId="4" fontId="2" fillId="0" borderId="10" xfId="0" applyNumberFormat="1" applyFont="1" applyFill="1" applyBorder="1" applyAlignment="1">
      <alignment horizontal="left" vertical="center" wrapText="1"/>
    </xf>
    <xf numFmtId="2" fontId="2" fillId="0" borderId="10" xfId="62" applyNumberFormat="1" applyFont="1" applyFill="1" applyBorder="1" applyAlignment="1">
      <alignment wrapText="1"/>
      <protection/>
    </xf>
    <xf numFmtId="165" fontId="5" fillId="0" borderId="10" xfId="62" applyNumberFormat="1" applyFont="1" applyFill="1" applyBorder="1" applyAlignment="1">
      <alignment/>
      <protection/>
    </xf>
    <xf numFmtId="165" fontId="2" fillId="0" borderId="10" xfId="62" applyNumberFormat="1" applyFont="1" applyFill="1" applyBorder="1" applyAlignment="1">
      <alignment/>
      <protection/>
    </xf>
    <xf numFmtId="3" fontId="5" fillId="0" borderId="10" xfId="0" applyNumberFormat="1" applyFont="1" applyFill="1" applyBorder="1" applyAlignment="1">
      <alignment wrapText="1"/>
    </xf>
    <xf numFmtId="3" fontId="2" fillId="0" borderId="10" xfId="0" applyNumberFormat="1" applyFont="1" applyFill="1" applyBorder="1" applyAlignment="1">
      <alignment wrapText="1"/>
    </xf>
    <xf numFmtId="4" fontId="5" fillId="0" borderId="10" xfId="63" applyNumberFormat="1" applyFont="1" applyFill="1" applyBorder="1" applyAlignment="1" applyProtection="1">
      <alignment horizontal="right" wrapText="1"/>
      <protection/>
    </xf>
    <xf numFmtId="4" fontId="5" fillId="0" borderId="10" xfId="63" applyNumberFormat="1" applyFont="1" applyFill="1" applyBorder="1" applyAlignment="1">
      <alignment horizontal="right" wrapText="1"/>
      <protection/>
    </xf>
    <xf numFmtId="4" fontId="4" fillId="0" borderId="10" xfId="0" applyNumberFormat="1" applyFont="1" applyFill="1" applyBorder="1" applyAlignment="1">
      <alignment horizontal="right"/>
    </xf>
    <xf numFmtId="4" fontId="2" fillId="0" borderId="10" xfId="63" applyNumberFormat="1" applyFont="1" applyFill="1" applyBorder="1" applyAlignment="1" applyProtection="1">
      <alignment horizontal="right" wrapText="1"/>
      <protection/>
    </xf>
    <xf numFmtId="4" fontId="7" fillId="0" borderId="10" xfId="63" applyNumberFormat="1" applyFont="1" applyFill="1" applyBorder="1" applyAlignment="1">
      <alignment horizontal="right" wrapText="1"/>
      <protection/>
    </xf>
    <xf numFmtId="4" fontId="8" fillId="0" borderId="10" xfId="0" applyNumberFormat="1" applyFont="1" applyFill="1" applyBorder="1" applyAlignment="1">
      <alignment horizontal="right"/>
    </xf>
    <xf numFmtId="4" fontId="5" fillId="0" borderId="10" xfId="63" applyNumberFormat="1" applyFont="1" applyFill="1" applyBorder="1" applyAlignment="1">
      <alignment horizontal="right"/>
      <protection/>
    </xf>
    <xf numFmtId="4" fontId="2" fillId="0" borderId="10" xfId="0" applyNumberFormat="1" applyFont="1" applyFill="1" applyBorder="1" applyAlignment="1">
      <alignment vertical="top" wrapText="1"/>
    </xf>
    <xf numFmtId="4" fontId="7" fillId="0" borderId="10" xfId="63" applyNumberFormat="1" applyFont="1" applyFill="1" applyBorder="1" applyAlignment="1" applyProtection="1">
      <alignment horizontal="right" wrapText="1"/>
      <protection/>
    </xf>
    <xf numFmtId="4" fontId="6" fillId="0" borderId="10" xfId="0" applyNumberFormat="1" applyFont="1" applyFill="1" applyBorder="1" applyAlignment="1">
      <alignment horizontal="right"/>
    </xf>
    <xf numFmtId="4" fontId="2" fillId="0" borderId="10" xfId="0" applyNumberFormat="1" applyFont="1" applyFill="1" applyBorder="1" applyAlignment="1" applyProtection="1">
      <alignment/>
      <protection/>
    </xf>
    <xf numFmtId="4" fontId="5" fillId="0" borderId="10" xfId="0" applyNumberFormat="1" applyFont="1" applyFill="1" applyBorder="1" applyAlignment="1">
      <alignment/>
    </xf>
    <xf numFmtId="0" fontId="2" fillId="0" borderId="0" xfId="0" applyFont="1" applyFill="1" applyAlignment="1">
      <alignment wrapText="1"/>
    </xf>
    <xf numFmtId="0" fontId="4" fillId="0" borderId="0" xfId="0" applyFont="1" applyFill="1" applyAlignment="1">
      <alignment horizontal="left"/>
    </xf>
    <xf numFmtId="4" fontId="14" fillId="0" borderId="0" xfId="0" applyNumberFormat="1" applyFont="1" applyFill="1" applyAlignment="1">
      <alignment horizontal="center"/>
    </xf>
    <xf numFmtId="0" fontId="2" fillId="0" borderId="0" xfId="0" applyFont="1" applyFill="1" applyBorder="1" applyAlignment="1">
      <alignment/>
    </xf>
    <xf numFmtId="0" fontId="14" fillId="0" borderId="0" xfId="0" applyFont="1" applyFill="1" applyAlignment="1">
      <alignment horizontal="left"/>
    </xf>
    <xf numFmtId="0" fontId="5" fillId="0" borderId="0" xfId="0" applyFont="1" applyFill="1" applyAlignment="1">
      <alignment vertical="center" wrapText="1"/>
    </xf>
    <xf numFmtId="0" fontId="5" fillId="0" borderId="0" xfId="0" applyFont="1" applyFill="1" applyBorder="1" applyAlignment="1">
      <alignment horizontal="left"/>
    </xf>
    <xf numFmtId="0" fontId="4" fillId="0" borderId="0" xfId="0" applyFont="1" applyFill="1" applyBorder="1" applyAlignment="1">
      <alignment/>
    </xf>
    <xf numFmtId="0" fontId="4" fillId="0" borderId="0" xfId="0" applyFont="1" applyFill="1" applyAlignment="1">
      <alignment horizontal="center"/>
    </xf>
    <xf numFmtId="4" fontId="5" fillId="0" borderId="0" xfId="0" applyNumberFormat="1" applyFont="1" applyFill="1" applyBorder="1" applyAlignment="1">
      <alignment horizontal="center" vertical="center" wrapText="1"/>
    </xf>
    <xf numFmtId="3" fontId="5" fillId="0" borderId="10" xfId="0" applyNumberFormat="1" applyFont="1" applyFill="1" applyBorder="1" applyAlignment="1">
      <alignment horizontal="center" wrapText="1"/>
    </xf>
    <xf numFmtId="3" fontId="5" fillId="0" borderId="0" xfId="0" applyNumberFormat="1" applyFont="1" applyFill="1" applyBorder="1" applyAlignment="1">
      <alignment horizontal="center"/>
    </xf>
    <xf numFmtId="3" fontId="2" fillId="0" borderId="0" xfId="0" applyNumberFormat="1" applyFont="1" applyFill="1" applyAlignment="1">
      <alignment/>
    </xf>
    <xf numFmtId="49" fontId="15" fillId="0" borderId="10" xfId="0" applyNumberFormat="1" applyFont="1" applyFill="1" applyBorder="1" applyAlignment="1">
      <alignment horizontal="left"/>
    </xf>
    <xf numFmtId="4" fontId="5" fillId="0" borderId="10" xfId="0" applyNumberFormat="1" applyFont="1" applyFill="1" applyBorder="1" applyAlignment="1">
      <alignment wrapText="1"/>
    </xf>
    <xf numFmtId="4" fontId="5" fillId="0" borderId="0" xfId="0" applyNumberFormat="1" applyFont="1" applyFill="1" applyBorder="1" applyAlignment="1">
      <alignment/>
    </xf>
    <xf numFmtId="49" fontId="16" fillId="0" borderId="10" xfId="0" applyNumberFormat="1" applyFont="1" applyFill="1" applyBorder="1" applyAlignment="1">
      <alignment horizontal="left"/>
    </xf>
    <xf numFmtId="4" fontId="2" fillId="0" borderId="10" xfId="0" applyNumberFormat="1" applyFont="1" applyFill="1" applyBorder="1" applyAlignment="1">
      <alignment wrapText="1"/>
    </xf>
    <xf numFmtId="4" fontId="17" fillId="0" borderId="10" xfId="0" applyNumberFormat="1" applyFont="1" applyFill="1" applyBorder="1" applyAlignment="1">
      <alignment wrapText="1"/>
    </xf>
    <xf numFmtId="4" fontId="7" fillId="0" borderId="10" xfId="0" applyNumberFormat="1" applyFont="1" applyFill="1" applyBorder="1" applyAlignment="1">
      <alignment wrapText="1"/>
    </xf>
    <xf numFmtId="0" fontId="16" fillId="0" borderId="10" xfId="0" applyFont="1" applyFill="1" applyBorder="1" applyAlignment="1">
      <alignment wrapText="1"/>
    </xf>
    <xf numFmtId="49" fontId="16" fillId="0" borderId="10" xfId="57" applyNumberFormat="1" applyFont="1" applyFill="1" applyBorder="1" applyAlignment="1" applyProtection="1">
      <alignment horizontal="left"/>
      <protection locked="0"/>
    </xf>
    <xf numFmtId="4" fontId="2" fillId="0" borderId="10" xfId="57" applyNumberFormat="1" applyFont="1" applyFill="1" applyBorder="1" applyAlignment="1" applyProtection="1">
      <alignment wrapText="1"/>
      <protection locked="0"/>
    </xf>
    <xf numFmtId="0" fontId="5" fillId="0" borderId="0" xfId="0" applyFont="1" applyFill="1" applyBorder="1" applyAlignment="1">
      <alignment/>
    </xf>
    <xf numFmtId="0" fontId="5" fillId="0" borderId="10" xfId="0" applyFont="1" applyFill="1" applyBorder="1" applyAlignment="1">
      <alignment/>
    </xf>
    <xf numFmtId="4" fontId="10" fillId="0" borderId="10" xfId="0" applyNumberFormat="1" applyFont="1" applyFill="1" applyBorder="1" applyAlignment="1">
      <alignment wrapText="1"/>
    </xf>
    <xf numFmtId="49" fontId="16" fillId="0" borderId="10" xfId="0" applyNumberFormat="1" applyFont="1" applyFill="1" applyBorder="1" applyAlignment="1" applyProtection="1">
      <alignment horizontal="left" vertical="center"/>
      <protection/>
    </xf>
    <xf numFmtId="4" fontId="10" fillId="0" borderId="10" xfId="0" applyNumberFormat="1" applyFont="1" applyFill="1" applyBorder="1" applyAlignment="1" applyProtection="1">
      <alignment horizontal="left" wrapText="1"/>
      <protection/>
    </xf>
    <xf numFmtId="4" fontId="16" fillId="0" borderId="10" xfId="0" applyNumberFormat="1" applyFont="1" applyFill="1" applyBorder="1" applyAlignment="1">
      <alignment horizontal="left"/>
    </xf>
    <xf numFmtId="165" fontId="2" fillId="0" borderId="10" xfId="0" applyNumberFormat="1" applyFont="1" applyFill="1" applyBorder="1" applyAlignment="1" applyProtection="1">
      <alignment wrapText="1"/>
      <protection/>
    </xf>
    <xf numFmtId="0" fontId="2" fillId="0" borderId="10" xfId="0" applyFont="1" applyFill="1" applyBorder="1" applyAlignment="1">
      <alignment wrapText="1"/>
    </xf>
    <xf numFmtId="165" fontId="2" fillId="0" borderId="10" xfId="62" applyNumberFormat="1" applyFont="1" applyFill="1" applyBorder="1" applyAlignment="1" applyProtection="1">
      <alignment wrapText="1"/>
      <protection/>
    </xf>
    <xf numFmtId="0" fontId="2"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165" fontId="2" fillId="33" borderId="10" xfId="62" applyNumberFormat="1" applyFont="1" applyFill="1" applyBorder="1" applyAlignment="1">
      <alignment wrapText="1"/>
      <protection/>
    </xf>
    <xf numFmtId="3" fontId="6" fillId="0" borderId="10" xfId="0" applyNumberFormat="1" applyFont="1" applyFill="1" applyBorder="1" applyAlignment="1" applyProtection="1">
      <alignment horizontal="center" vertical="top" wrapText="1"/>
      <protection/>
    </xf>
    <xf numFmtId="49" fontId="5" fillId="33" borderId="10" xfId="0" applyNumberFormat="1" applyFont="1" applyFill="1" applyBorder="1" applyAlignment="1">
      <alignment vertical="top" wrapText="1"/>
    </xf>
    <xf numFmtId="4" fontId="4" fillId="33" borderId="10" xfId="0" applyNumberFormat="1" applyFont="1" applyFill="1" applyBorder="1" applyAlignment="1">
      <alignment horizontal="right"/>
    </xf>
    <xf numFmtId="4" fontId="2" fillId="33" borderId="10" xfId="63" applyNumberFormat="1" applyFont="1" applyFill="1" applyBorder="1" applyAlignment="1" applyProtection="1">
      <alignment horizontal="right" wrapText="1"/>
      <protection/>
    </xf>
    <xf numFmtId="4" fontId="5" fillId="33" borderId="0" xfId="0" applyNumberFormat="1" applyFont="1" applyFill="1" applyAlignment="1">
      <alignment/>
    </xf>
    <xf numFmtId="0" fontId="2" fillId="33" borderId="0" xfId="0" applyFont="1" applyFill="1" applyAlignment="1">
      <alignment/>
    </xf>
    <xf numFmtId="0" fontId="8" fillId="0" borderId="0" xfId="0" applyFont="1" applyFill="1" applyAlignment="1">
      <alignment horizontal="left"/>
    </xf>
    <xf numFmtId="165" fontId="2" fillId="0" borderId="10" xfId="62" applyNumberFormat="1" applyFont="1" applyFill="1" applyBorder="1" applyAlignment="1">
      <alignment horizontal="left" wrapText="1"/>
      <protection/>
    </xf>
    <xf numFmtId="4" fontId="18" fillId="0" borderId="0" xfId="0" applyNumberFormat="1" applyFont="1" applyFill="1" applyBorder="1" applyAlignment="1">
      <alignment/>
    </xf>
    <xf numFmtId="0" fontId="5" fillId="0" borderId="0" xfId="0" applyFont="1" applyFill="1" applyBorder="1" applyAlignment="1">
      <alignment horizontal="center" wrapText="1"/>
    </xf>
    <xf numFmtId="0" fontId="15" fillId="0" borderId="0" xfId="0" applyFont="1" applyFill="1" applyBorder="1" applyAlignment="1">
      <alignment horizontal="center" wrapText="1"/>
    </xf>
    <xf numFmtId="0" fontId="5" fillId="0" borderId="0" xfId="0" applyFont="1" applyFill="1" applyBorder="1" applyAlignment="1">
      <alignment horizontal="center"/>
    </xf>
    <xf numFmtId="0" fontId="2" fillId="0" borderId="0" xfId="0" applyFont="1" applyFill="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3" xfId="58"/>
    <cellStyle name="Normal 4" xfId="59"/>
    <cellStyle name="Normal 5" xfId="60"/>
    <cellStyle name="Normal_buget 2004 cf lg 507 2003 CU DEBL10% MAI cu virari" xfId="61"/>
    <cellStyle name="Normal_BUGET RECTIFICARE OUG 89 VIRARI FINALE" xfId="62"/>
    <cellStyle name="Normal_BUGET RECTIFICARE OUG 89 VIRARI FINALE_12.Cont executie CHELTUIELI DECEMBRIE 2014" xfId="63"/>
    <cellStyle name="Normal_LG 216 CALCULE BVC 2001" xfId="64"/>
    <cellStyle name="Note" xfId="65"/>
    <cellStyle name="Output" xfId="66"/>
    <cellStyle name="Percent" xfId="67"/>
    <cellStyle name="Percent 2" xfId="68"/>
    <cellStyle name="Style 1"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R103"/>
  <sheetViews>
    <sheetView tabSelected="1" zoomScalePageLayoutView="0" workbookViewId="0" topLeftCell="A1">
      <pane xSplit="4" ySplit="6" topLeftCell="E19" activePane="bottomRight" state="frozen"/>
      <selection pane="topLeft" activeCell="A3" sqref="A3:F3"/>
      <selection pane="topRight" activeCell="A3" sqref="A3:F3"/>
      <selection pane="bottomLeft" activeCell="A3" sqref="A3:F3"/>
      <selection pane="bottomRight" activeCell="O26" sqref="O26"/>
    </sheetView>
  </sheetViews>
  <sheetFormatPr defaultColWidth="9.140625" defaultRowHeight="12.75"/>
  <cols>
    <col min="1" max="1" width="10.28125" style="66" bestFit="1" customWidth="1"/>
    <col min="2" max="2" width="42.140625" style="5" customWidth="1"/>
    <col min="3" max="3" width="5.57421875" style="5" customWidth="1"/>
    <col min="4" max="4" width="14.00390625" style="47" customWidth="1"/>
    <col min="5" max="5" width="14.140625" style="47" customWidth="1"/>
    <col min="6" max="6" width="16.7109375" style="5" customWidth="1"/>
    <col min="7" max="7" width="14.140625" style="5" customWidth="1"/>
    <col min="8" max="8" width="0.5625" style="69" hidden="1" customWidth="1"/>
    <col min="9" max="9" width="9.140625" style="69" hidden="1" customWidth="1"/>
    <col min="10" max="10" width="10.57421875" style="69" hidden="1" customWidth="1"/>
    <col min="11" max="11" width="10.8515625" style="69" hidden="1" customWidth="1"/>
    <col min="12" max="12" width="13.8515625" style="69" customWidth="1"/>
    <col min="13" max="13" width="13.00390625" style="69" customWidth="1"/>
    <col min="14" max="14" width="9.140625" style="69" customWidth="1"/>
    <col min="15" max="15" width="10.00390625" style="69" customWidth="1"/>
    <col min="16" max="16" width="10.7109375" style="69" customWidth="1"/>
    <col min="17" max="17" width="10.00390625" style="69" customWidth="1"/>
    <col min="18" max="18" width="10.28125" style="69" customWidth="1"/>
    <col min="19" max="19" width="10.00390625" style="69" customWidth="1"/>
    <col min="20" max="20" width="10.8515625" style="69" customWidth="1"/>
    <col min="21" max="21" width="9.140625" style="69" customWidth="1"/>
    <col min="22" max="22" width="9.7109375" style="69" customWidth="1"/>
    <col min="23" max="23" width="10.140625" style="69" customWidth="1"/>
    <col min="24" max="24" width="10.8515625" style="69" customWidth="1"/>
    <col min="25" max="25" width="9.7109375" style="69" customWidth="1"/>
    <col min="26" max="27" width="10.57421875" style="69" customWidth="1"/>
    <col min="28" max="28" width="10.8515625" style="69" customWidth="1"/>
    <col min="29" max="29" width="9.8515625" style="69" customWidth="1"/>
    <col min="30" max="30" width="9.00390625" style="69" customWidth="1"/>
    <col min="31" max="31" width="10.140625" style="69" customWidth="1"/>
    <col min="32" max="32" width="10.57421875" style="69" customWidth="1"/>
    <col min="33" max="33" width="10.7109375" style="69" customWidth="1"/>
    <col min="34" max="34" width="9.28125" style="69" customWidth="1"/>
    <col min="35" max="35" width="10.28125" style="69" customWidth="1"/>
    <col min="36" max="36" width="9.8515625" style="69" customWidth="1"/>
    <col min="37" max="37" width="10.7109375" style="69" customWidth="1"/>
    <col min="38" max="38" width="10.00390625" style="69" customWidth="1"/>
    <col min="39" max="39" width="10.28125" style="69" customWidth="1"/>
    <col min="40" max="40" width="9.57421875" style="69" customWidth="1"/>
    <col min="41" max="41" width="10.7109375" style="69" customWidth="1"/>
    <col min="42" max="42" width="10.140625" style="69" bestFit="1" customWidth="1"/>
    <col min="43" max="43" width="10.57421875" style="69" customWidth="1"/>
    <col min="44" max="44" width="10.00390625" style="69" customWidth="1"/>
    <col min="45" max="45" width="10.8515625" style="69" customWidth="1"/>
    <col min="46" max="46" width="10.140625" style="69" customWidth="1"/>
    <col min="47" max="47" width="9.7109375" style="69" customWidth="1"/>
    <col min="48" max="48" width="10.8515625" style="69" customWidth="1"/>
    <col min="49" max="49" width="11.140625" style="69" customWidth="1"/>
    <col min="50" max="50" width="9.140625" style="69" customWidth="1"/>
    <col min="51" max="51" width="10.57421875" style="69" customWidth="1"/>
    <col min="52" max="52" width="9.8515625" style="69" customWidth="1"/>
    <col min="53" max="53" width="10.8515625" style="69" customWidth="1"/>
    <col min="54" max="54" width="10.28125" style="69" customWidth="1"/>
    <col min="55" max="55" width="8.57421875" style="69" customWidth="1"/>
    <col min="56" max="56" width="10.421875" style="69" customWidth="1"/>
    <col min="57" max="58" width="9.8515625" style="69" customWidth="1"/>
    <col min="59" max="59" width="9.28125" style="69" customWidth="1"/>
    <col min="60" max="60" width="9.00390625" style="69" customWidth="1"/>
    <col min="61" max="61" width="10.421875" style="69" customWidth="1"/>
    <col min="62" max="62" width="11.28125" style="69" customWidth="1"/>
    <col min="63" max="63" width="9.8515625" style="69" customWidth="1"/>
    <col min="64" max="64" width="10.421875" style="69" customWidth="1"/>
    <col min="65" max="65" width="9.7109375" style="69" customWidth="1"/>
    <col min="66" max="66" width="11.140625" style="69" customWidth="1"/>
    <col min="67" max="67" width="10.421875" style="69" customWidth="1"/>
    <col min="68" max="68" width="10.00390625" style="69" customWidth="1"/>
    <col min="69" max="69" width="10.140625" style="69" customWidth="1"/>
    <col min="70" max="70" width="10.7109375" style="69" customWidth="1"/>
    <col min="71" max="71" width="11.140625" style="69" customWidth="1"/>
    <col min="72" max="72" width="9.57421875" style="69" customWidth="1"/>
    <col min="73" max="73" width="11.28125" style="69" customWidth="1"/>
    <col min="74" max="74" width="11.00390625" style="69" customWidth="1"/>
    <col min="75" max="75" width="9.8515625" style="69" customWidth="1"/>
    <col min="76" max="76" width="10.7109375" style="69" customWidth="1"/>
    <col min="77" max="77" width="10.28125" style="69" customWidth="1"/>
    <col min="78" max="78" width="10.57421875" style="69" customWidth="1"/>
    <col min="79" max="79" width="9.57421875" style="69" customWidth="1"/>
    <col min="80" max="80" width="8.421875" style="69" customWidth="1"/>
    <col min="81" max="81" width="10.7109375" style="69" customWidth="1"/>
    <col min="82" max="82" width="10.140625" style="69" customWidth="1"/>
    <col min="83" max="83" width="10.7109375" style="69" customWidth="1"/>
    <col min="84" max="84" width="9.8515625" style="69" customWidth="1"/>
    <col min="85" max="85" width="9.7109375" style="69" customWidth="1"/>
    <col min="86" max="86" width="10.00390625" style="69" customWidth="1"/>
    <col min="87" max="87" width="11.421875" style="69" customWidth="1"/>
    <col min="88" max="88" width="10.00390625" style="69" customWidth="1"/>
    <col min="89" max="89" width="9.7109375" style="69" customWidth="1"/>
    <col min="90" max="90" width="10.00390625" style="69" customWidth="1"/>
    <col min="91" max="91" width="10.7109375" style="69" customWidth="1"/>
    <col min="92" max="92" width="9.28125" style="69" customWidth="1"/>
    <col min="93" max="93" width="10.7109375" style="69" customWidth="1"/>
    <col min="94" max="94" width="10.140625" style="69" customWidth="1"/>
    <col min="95" max="95" width="10.8515625" style="69" customWidth="1"/>
    <col min="96" max="96" width="11.140625" style="69" customWidth="1"/>
    <col min="97" max="99" width="10.28125" style="69" customWidth="1"/>
    <col min="100" max="100" width="9.57421875" style="69" customWidth="1"/>
    <col min="101" max="101" width="10.28125" style="69" customWidth="1"/>
    <col min="102" max="102" width="9.57421875" style="69" customWidth="1"/>
    <col min="103" max="103" width="10.140625" style="69" customWidth="1"/>
    <col min="104" max="104" width="8.8515625" style="69" customWidth="1"/>
    <col min="105" max="105" width="9.421875" style="69" customWidth="1"/>
    <col min="106" max="106" width="10.28125" style="69" customWidth="1"/>
    <col min="107" max="107" width="9.8515625" style="69" customWidth="1"/>
    <col min="108" max="108" width="9.57421875" style="69" customWidth="1"/>
    <col min="109" max="109" width="9.00390625" style="69" customWidth="1"/>
    <col min="110" max="110" width="9.7109375" style="69" customWidth="1"/>
    <col min="111" max="112" width="10.421875" style="69" customWidth="1"/>
    <col min="113" max="113" width="10.140625" style="69" customWidth="1"/>
    <col min="114" max="114" width="10.28125" style="69" customWidth="1"/>
    <col min="115" max="115" width="11.57421875" style="69" customWidth="1"/>
    <col min="116" max="117" width="11.140625" style="69" customWidth="1"/>
    <col min="118" max="118" width="9.8515625" style="69" customWidth="1"/>
    <col min="119" max="119" width="8.57421875" style="69" customWidth="1"/>
    <col min="120" max="120" width="10.28125" style="69" customWidth="1"/>
    <col min="121" max="121" width="10.00390625" style="69" customWidth="1"/>
    <col min="122" max="122" width="9.8515625" style="69" customWidth="1"/>
    <col min="123" max="123" width="10.140625" style="69" customWidth="1"/>
    <col min="124" max="124" width="11.7109375" style="69" customWidth="1"/>
    <col min="125" max="125" width="8.140625" style="69" customWidth="1"/>
    <col min="126" max="126" width="8.57421875" style="69" customWidth="1"/>
    <col min="127" max="127" width="10.140625" style="69" customWidth="1"/>
    <col min="128" max="128" width="11.7109375" style="69" customWidth="1"/>
    <col min="129" max="129" width="9.57421875" style="69" customWidth="1"/>
    <col min="130" max="130" width="9.421875" style="69" customWidth="1"/>
    <col min="131" max="131" width="12.28125" style="69" customWidth="1"/>
    <col min="132" max="132" width="11.421875" style="69" customWidth="1"/>
    <col min="133" max="133" width="11.57421875" style="69" customWidth="1"/>
    <col min="134" max="134" width="11.421875" style="69" customWidth="1"/>
    <col min="135" max="135" width="14.28125" style="69" customWidth="1"/>
    <col min="136" max="136" width="10.57421875" style="69" customWidth="1"/>
    <col min="137" max="137" width="11.7109375" style="69" bestFit="1" customWidth="1"/>
    <col min="138" max="138" width="11.00390625" style="69" customWidth="1"/>
    <col min="139" max="139" width="12.00390625" style="69" customWidth="1"/>
    <col min="140" max="140" width="10.8515625" style="69" customWidth="1"/>
    <col min="141" max="141" width="11.57421875" style="69" customWidth="1"/>
    <col min="142" max="142" width="9.8515625" style="69" customWidth="1"/>
    <col min="143" max="143" width="10.57421875" style="69" customWidth="1"/>
    <col min="144" max="145" width="9.140625" style="69" customWidth="1"/>
    <col min="146" max="146" width="10.57421875" style="69" customWidth="1"/>
    <col min="147" max="147" width="9.8515625" style="69" customWidth="1"/>
    <col min="148" max="148" width="10.140625" style="69" customWidth="1"/>
    <col min="149" max="150" width="9.140625" style="69" customWidth="1"/>
    <col min="151" max="151" width="10.57421875" style="69" customWidth="1"/>
    <col min="152" max="152" width="10.00390625" style="69" customWidth="1"/>
    <col min="153" max="153" width="9.8515625" style="69" customWidth="1"/>
    <col min="154" max="155" width="9.140625" style="69" customWidth="1"/>
    <col min="156" max="156" width="10.421875" style="69" customWidth="1"/>
    <col min="157" max="157" width="9.7109375" style="69" customWidth="1"/>
    <col min="158" max="158" width="10.00390625" style="69" customWidth="1"/>
    <col min="159" max="160" width="9.140625" style="69" customWidth="1"/>
    <col min="161" max="161" width="10.140625" style="69" customWidth="1"/>
    <col min="162" max="162" width="12.7109375" style="69" bestFit="1" customWidth="1"/>
    <col min="163" max="174" width="9.140625" style="69" customWidth="1"/>
    <col min="175" max="16384" width="9.140625" style="5" customWidth="1"/>
  </cols>
  <sheetData>
    <row r="1" spans="2:135" ht="20.25">
      <c r="B1" s="67" t="s">
        <v>436</v>
      </c>
      <c r="C1" s="67"/>
      <c r="D1" s="68"/>
      <c r="E1" s="68"/>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row>
    <row r="2" spans="2:135" ht="17.25" customHeight="1">
      <c r="B2" s="107" t="s">
        <v>428</v>
      </c>
      <c r="C2" s="70"/>
      <c r="D2" s="68"/>
      <c r="E2" s="68"/>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row>
    <row r="3" spans="1:161" ht="15">
      <c r="A3" s="71"/>
      <c r="B3" s="72"/>
      <c r="C3" s="72"/>
      <c r="D3" s="6"/>
      <c r="E3" s="6"/>
      <c r="F3" s="6"/>
      <c r="G3" s="6"/>
      <c r="FE3" s="73"/>
    </row>
    <row r="4" spans="2:161" ht="12.75" customHeight="1">
      <c r="B4" s="69"/>
      <c r="C4" s="69"/>
      <c r="D4" s="6"/>
      <c r="E4" s="6"/>
      <c r="F4" s="6"/>
      <c r="G4" s="74" t="s">
        <v>0</v>
      </c>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2"/>
      <c r="EH4" s="112"/>
      <c r="EI4" s="112"/>
      <c r="EJ4" s="112"/>
      <c r="EK4" s="112"/>
      <c r="EL4" s="110"/>
      <c r="EM4" s="110"/>
      <c r="EN4" s="110"/>
      <c r="EO4" s="110"/>
      <c r="EP4" s="110"/>
      <c r="EQ4" s="110"/>
      <c r="ER4" s="110"/>
      <c r="ES4" s="110"/>
      <c r="ET4" s="110"/>
      <c r="EU4" s="110"/>
      <c r="EV4" s="110"/>
      <c r="EW4" s="110"/>
      <c r="EX4" s="110"/>
      <c r="EY4" s="110"/>
      <c r="EZ4" s="110"/>
      <c r="FA4" s="110"/>
      <c r="FB4" s="110"/>
      <c r="FC4" s="110"/>
      <c r="FD4" s="110"/>
      <c r="FE4" s="110"/>
    </row>
    <row r="5" spans="1:161" ht="90">
      <c r="A5" s="13" t="s">
        <v>1</v>
      </c>
      <c r="B5" s="13" t="s">
        <v>2</v>
      </c>
      <c r="C5" s="13" t="s">
        <v>3</v>
      </c>
      <c r="D5" s="13" t="s">
        <v>4</v>
      </c>
      <c r="E5" s="13" t="s">
        <v>5</v>
      </c>
      <c r="F5" s="12" t="s">
        <v>6</v>
      </c>
      <c r="G5" s="12" t="s">
        <v>7</v>
      </c>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CY5" s="75"/>
      <c r="CZ5" s="75"/>
      <c r="DA5" s="75"/>
      <c r="DB5" s="75"/>
      <c r="DC5" s="75"/>
      <c r="DD5" s="75"/>
      <c r="DE5" s="75"/>
      <c r="DF5" s="75"/>
      <c r="DG5" s="75"/>
      <c r="DH5" s="75"/>
      <c r="DI5" s="75"/>
      <c r="DJ5" s="75"/>
      <c r="DK5" s="75"/>
      <c r="DL5" s="75"/>
      <c r="DM5" s="75"/>
      <c r="DN5" s="75"/>
      <c r="DO5" s="75"/>
      <c r="DP5" s="75"/>
      <c r="DQ5" s="75"/>
      <c r="DR5" s="75"/>
      <c r="DS5" s="75"/>
      <c r="DT5" s="75"/>
      <c r="DU5" s="75"/>
      <c r="DV5" s="75"/>
      <c r="DW5" s="75"/>
      <c r="DX5" s="75"/>
      <c r="DY5" s="75"/>
      <c r="DZ5" s="75"/>
      <c r="EA5" s="75"/>
      <c r="EB5" s="75"/>
      <c r="EC5" s="75"/>
      <c r="ED5" s="75"/>
      <c r="EE5" s="75"/>
      <c r="EF5" s="75"/>
      <c r="EG5" s="75"/>
      <c r="EH5" s="75"/>
      <c r="EI5" s="75"/>
      <c r="EJ5" s="75"/>
      <c r="EK5" s="75"/>
      <c r="EL5" s="75"/>
      <c r="EM5" s="75"/>
      <c r="EN5" s="75"/>
      <c r="EO5" s="75"/>
      <c r="EP5" s="75"/>
      <c r="EQ5" s="75"/>
      <c r="ER5" s="75"/>
      <c r="ES5" s="75"/>
      <c r="ET5" s="75"/>
      <c r="EU5" s="75"/>
      <c r="EV5" s="75"/>
      <c r="EW5" s="75"/>
      <c r="EX5" s="75"/>
      <c r="EY5" s="75"/>
      <c r="EZ5" s="75"/>
      <c r="FA5" s="75"/>
      <c r="FB5" s="75"/>
      <c r="FC5" s="75"/>
      <c r="FD5" s="75"/>
      <c r="FE5" s="75"/>
    </row>
    <row r="6" spans="1:174" s="78" customFormat="1" ht="15">
      <c r="A6" s="16"/>
      <c r="B6" s="76"/>
      <c r="C6" s="76"/>
      <c r="D6" s="16"/>
      <c r="E6" s="16"/>
      <c r="F6" s="16"/>
      <c r="G6" s="16"/>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c r="EC6" s="77"/>
      <c r="ED6" s="77"/>
      <c r="EE6" s="77"/>
      <c r="EF6" s="77"/>
      <c r="EG6" s="77"/>
      <c r="EH6" s="77"/>
      <c r="EI6" s="77"/>
      <c r="EJ6" s="77"/>
      <c r="EK6" s="77"/>
      <c r="EL6" s="77"/>
      <c r="EM6" s="77"/>
      <c r="EN6" s="77"/>
      <c r="EO6" s="77"/>
      <c r="EP6" s="77"/>
      <c r="EQ6" s="77"/>
      <c r="ER6" s="77"/>
      <c r="ES6" s="77"/>
      <c r="ET6" s="77"/>
      <c r="EU6" s="77"/>
      <c r="EV6" s="77"/>
      <c r="EW6" s="77"/>
      <c r="EX6" s="77"/>
      <c r="EY6" s="77"/>
      <c r="EZ6" s="77"/>
      <c r="FA6" s="77"/>
      <c r="FB6" s="77"/>
      <c r="FC6" s="77"/>
      <c r="FD6" s="77"/>
      <c r="FE6" s="77"/>
      <c r="FF6" s="4"/>
      <c r="FG6" s="4"/>
      <c r="FH6" s="4"/>
      <c r="FI6" s="4"/>
      <c r="FJ6" s="4"/>
      <c r="FK6" s="4"/>
      <c r="FL6" s="4"/>
      <c r="FM6" s="4"/>
      <c r="FN6" s="4"/>
      <c r="FO6" s="4"/>
      <c r="FP6" s="4"/>
      <c r="FQ6" s="4"/>
      <c r="FR6" s="4"/>
    </row>
    <row r="7" spans="1:163" ht="15">
      <c r="A7" s="79" t="s">
        <v>8</v>
      </c>
      <c r="B7" s="80" t="s">
        <v>9</v>
      </c>
      <c r="C7" s="65">
        <f>+C8+C64+C92</f>
        <v>0</v>
      </c>
      <c r="D7" s="65">
        <f>+D8+D64+D92</f>
        <v>390604980</v>
      </c>
      <c r="E7" s="65">
        <f>+E8+E64+E92</f>
        <v>111187350</v>
      </c>
      <c r="F7" s="65">
        <f>+F8+F64+F92</f>
        <v>81338992.61</v>
      </c>
      <c r="G7" s="65">
        <f>+G8+G64+G92</f>
        <v>25760477.89</v>
      </c>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1"/>
      <c r="CN7" s="81"/>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c r="FF7" s="6"/>
      <c r="FG7" s="6"/>
    </row>
    <row r="8" spans="1:163" ht="15">
      <c r="A8" s="79" t="s">
        <v>10</v>
      </c>
      <c r="B8" s="80" t="s">
        <v>11</v>
      </c>
      <c r="C8" s="65">
        <f>+C14+C51+C9</f>
        <v>0</v>
      </c>
      <c r="D8" s="65">
        <f>+D14+D51+D9</f>
        <v>372560000</v>
      </c>
      <c r="E8" s="65">
        <f>+E14+E51+E9</f>
        <v>93555370</v>
      </c>
      <c r="F8" s="65">
        <f>+F14+F51+F9</f>
        <v>82326556.61</v>
      </c>
      <c r="G8" s="65">
        <f>+G14+G51+G9</f>
        <v>25365371.89</v>
      </c>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1"/>
      <c r="BS8" s="81"/>
      <c r="BT8" s="81"/>
      <c r="BU8" s="81"/>
      <c r="BV8" s="81"/>
      <c r="BW8" s="81"/>
      <c r="BX8" s="81"/>
      <c r="BY8" s="81"/>
      <c r="BZ8" s="81"/>
      <c r="CA8" s="81"/>
      <c r="CB8" s="81"/>
      <c r="CC8" s="81"/>
      <c r="CD8" s="81"/>
      <c r="CE8" s="81"/>
      <c r="CF8" s="81"/>
      <c r="CG8" s="81"/>
      <c r="CH8" s="81"/>
      <c r="CI8" s="81"/>
      <c r="CJ8" s="81"/>
      <c r="CK8" s="81"/>
      <c r="CL8" s="81"/>
      <c r="CM8" s="81"/>
      <c r="CN8" s="81"/>
      <c r="CO8" s="81"/>
      <c r="CP8" s="81"/>
      <c r="CQ8" s="81"/>
      <c r="CR8" s="81"/>
      <c r="CS8" s="81"/>
      <c r="CT8" s="81"/>
      <c r="CU8" s="81"/>
      <c r="CV8" s="81"/>
      <c r="CW8" s="81"/>
      <c r="CX8" s="81"/>
      <c r="CY8" s="81"/>
      <c r="CZ8" s="81"/>
      <c r="DA8" s="81"/>
      <c r="DB8" s="81"/>
      <c r="DC8" s="81"/>
      <c r="DD8" s="81"/>
      <c r="DE8" s="81"/>
      <c r="DF8" s="81"/>
      <c r="DG8" s="81"/>
      <c r="DH8" s="81"/>
      <c r="DI8" s="81"/>
      <c r="DJ8" s="81"/>
      <c r="DK8" s="81"/>
      <c r="DL8" s="81"/>
      <c r="DM8" s="81"/>
      <c r="DN8" s="81"/>
      <c r="DO8" s="81"/>
      <c r="DP8" s="81"/>
      <c r="DQ8" s="81"/>
      <c r="DR8" s="81"/>
      <c r="DS8" s="81"/>
      <c r="DT8" s="81"/>
      <c r="DU8" s="81"/>
      <c r="DV8" s="81"/>
      <c r="DW8" s="81"/>
      <c r="DX8" s="81"/>
      <c r="DY8" s="81"/>
      <c r="DZ8" s="81"/>
      <c r="EA8" s="81"/>
      <c r="EB8" s="81"/>
      <c r="EC8" s="81"/>
      <c r="ED8" s="81"/>
      <c r="EE8" s="81"/>
      <c r="EF8" s="81"/>
      <c r="EG8" s="81"/>
      <c r="EH8" s="81"/>
      <c r="EI8" s="81"/>
      <c r="EJ8" s="81"/>
      <c r="EK8" s="81"/>
      <c r="EL8" s="81"/>
      <c r="EM8" s="81"/>
      <c r="EN8" s="81"/>
      <c r="EO8" s="81"/>
      <c r="EP8" s="81"/>
      <c r="EQ8" s="81"/>
      <c r="ER8" s="81"/>
      <c r="ES8" s="81"/>
      <c r="ET8" s="81"/>
      <c r="EU8" s="81"/>
      <c r="EV8" s="81"/>
      <c r="EW8" s="81"/>
      <c r="EX8" s="81"/>
      <c r="EY8" s="81"/>
      <c r="EZ8" s="81"/>
      <c r="FA8" s="81"/>
      <c r="FB8" s="81"/>
      <c r="FC8" s="81"/>
      <c r="FD8" s="81"/>
      <c r="FE8" s="81"/>
      <c r="FF8" s="6"/>
      <c r="FG8" s="6"/>
    </row>
    <row r="9" spans="1:163" ht="30">
      <c r="A9" s="79" t="s">
        <v>12</v>
      </c>
      <c r="B9" s="80" t="s">
        <v>13</v>
      </c>
      <c r="C9" s="65">
        <f>+C10+C11+C12+C13</f>
        <v>0</v>
      </c>
      <c r="D9" s="65">
        <f>+D10+D11+D12+D13</f>
        <v>0</v>
      </c>
      <c r="E9" s="65">
        <f>+E10+E11+E12+E13</f>
        <v>0</v>
      </c>
      <c r="F9" s="65">
        <f>+F10+F11+F12+F13</f>
        <v>0</v>
      </c>
      <c r="G9" s="65">
        <f>+G10+G11+G12+G13</f>
        <v>0</v>
      </c>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1"/>
      <c r="AU9" s="81"/>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1"/>
      <c r="CN9" s="81"/>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c r="FF9" s="6"/>
      <c r="FG9" s="6"/>
    </row>
    <row r="10" spans="1:163" ht="60">
      <c r="A10" s="79" t="s">
        <v>14</v>
      </c>
      <c r="B10" s="80" t="s">
        <v>15</v>
      </c>
      <c r="C10" s="65"/>
      <c r="D10" s="65"/>
      <c r="E10" s="65"/>
      <c r="F10" s="65"/>
      <c r="G10" s="65"/>
      <c r="H10" s="81"/>
      <c r="I10" s="81"/>
      <c r="J10" s="81"/>
      <c r="K10" s="81"/>
      <c r="L10" s="81"/>
      <c r="M10" s="81"/>
      <c r="N10" s="81"/>
      <c r="O10" s="81"/>
      <c r="P10" s="81"/>
      <c r="Q10" s="81"/>
      <c r="R10" s="81"/>
      <c r="S10" s="81"/>
      <c r="T10" s="81"/>
      <c r="U10" s="81"/>
      <c r="V10" s="81"/>
      <c r="W10" s="81"/>
      <c r="X10" s="81"/>
      <c r="Y10" s="81"/>
      <c r="Z10" s="81"/>
      <c r="AA10" s="81"/>
      <c r="AB10" s="81"/>
      <c r="AC10" s="81"/>
      <c r="AD10" s="81"/>
      <c r="AE10" s="81"/>
      <c r="AF10" s="81"/>
      <c r="AG10" s="81"/>
      <c r="AH10" s="81"/>
      <c r="AI10" s="81"/>
      <c r="AJ10" s="81"/>
      <c r="AK10" s="81"/>
      <c r="AL10" s="81"/>
      <c r="AM10" s="81"/>
      <c r="AN10" s="81"/>
      <c r="AO10" s="81"/>
      <c r="AP10" s="81"/>
      <c r="AQ10" s="81"/>
      <c r="AR10" s="81"/>
      <c r="AS10" s="81"/>
      <c r="AT10" s="81"/>
      <c r="AU10" s="81"/>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1"/>
      <c r="CN10" s="81"/>
      <c r="CO10" s="81"/>
      <c r="CP10" s="81"/>
      <c r="CQ10" s="81"/>
      <c r="CR10" s="81"/>
      <c r="CS10" s="81"/>
      <c r="CT10" s="81"/>
      <c r="CU10" s="81"/>
      <c r="CV10" s="81"/>
      <c r="CW10" s="81"/>
      <c r="CX10" s="81"/>
      <c r="CY10" s="81"/>
      <c r="CZ10" s="81"/>
      <c r="DA10" s="81"/>
      <c r="DB10" s="81"/>
      <c r="DC10" s="81"/>
      <c r="DD10" s="81"/>
      <c r="DE10" s="81"/>
      <c r="DF10" s="81"/>
      <c r="DG10" s="81"/>
      <c r="DH10" s="81"/>
      <c r="DI10" s="81"/>
      <c r="DJ10" s="81"/>
      <c r="DK10" s="81"/>
      <c r="DL10" s="81"/>
      <c r="DM10" s="81"/>
      <c r="DN10" s="81"/>
      <c r="DO10" s="81"/>
      <c r="DP10" s="81"/>
      <c r="DQ10" s="81"/>
      <c r="DR10" s="81"/>
      <c r="DS10" s="81"/>
      <c r="DT10" s="81"/>
      <c r="DU10" s="81"/>
      <c r="DV10" s="81"/>
      <c r="DW10" s="81"/>
      <c r="DX10" s="81"/>
      <c r="DY10" s="81"/>
      <c r="DZ10" s="81"/>
      <c r="EA10" s="81"/>
      <c r="EB10" s="81"/>
      <c r="EC10" s="81"/>
      <c r="ED10" s="81"/>
      <c r="EE10" s="81"/>
      <c r="EF10" s="81"/>
      <c r="EG10" s="81"/>
      <c r="EH10" s="81"/>
      <c r="EI10" s="81"/>
      <c r="EJ10" s="81"/>
      <c r="EK10" s="81"/>
      <c r="EL10" s="81"/>
      <c r="EM10" s="81"/>
      <c r="EN10" s="81"/>
      <c r="EO10" s="81"/>
      <c r="EP10" s="81"/>
      <c r="EQ10" s="81"/>
      <c r="ER10" s="81"/>
      <c r="ES10" s="81"/>
      <c r="ET10" s="81"/>
      <c r="EU10" s="81"/>
      <c r="EV10" s="81"/>
      <c r="EW10" s="81"/>
      <c r="EX10" s="81"/>
      <c r="EY10" s="81"/>
      <c r="EZ10" s="81"/>
      <c r="FA10" s="81"/>
      <c r="FB10" s="81"/>
      <c r="FC10" s="81"/>
      <c r="FD10" s="81"/>
      <c r="FE10" s="81"/>
      <c r="FF10" s="6"/>
      <c r="FG10" s="6"/>
    </row>
    <row r="11" spans="1:163" ht="60">
      <c r="A11" s="79" t="s">
        <v>16</v>
      </c>
      <c r="B11" s="80" t="s">
        <v>17</v>
      </c>
      <c r="C11" s="65"/>
      <c r="D11" s="65"/>
      <c r="E11" s="65"/>
      <c r="F11" s="65"/>
      <c r="G11" s="65"/>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1"/>
      <c r="AU11" s="81"/>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1"/>
      <c r="CN11" s="81"/>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1"/>
      <c r="EG11" s="81"/>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6"/>
      <c r="FG11" s="6"/>
    </row>
    <row r="12" spans="1:163" ht="30">
      <c r="A12" s="79" t="s">
        <v>18</v>
      </c>
      <c r="B12" s="80" t="s">
        <v>19</v>
      </c>
      <c r="C12" s="65"/>
      <c r="D12" s="65"/>
      <c r="E12" s="65"/>
      <c r="F12" s="65"/>
      <c r="G12" s="65"/>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81"/>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1"/>
      <c r="CN12" s="81"/>
      <c r="CO12" s="81"/>
      <c r="CP12" s="81"/>
      <c r="CQ12" s="81"/>
      <c r="CR12" s="81"/>
      <c r="CS12" s="81"/>
      <c r="CT12" s="81"/>
      <c r="CU12" s="81"/>
      <c r="CV12" s="81"/>
      <c r="CW12" s="81"/>
      <c r="CX12" s="81"/>
      <c r="CY12" s="81"/>
      <c r="CZ12" s="81"/>
      <c r="DA12" s="81"/>
      <c r="DB12" s="81"/>
      <c r="DC12" s="81"/>
      <c r="DD12" s="81"/>
      <c r="DE12" s="81"/>
      <c r="DF12" s="81"/>
      <c r="DG12" s="81"/>
      <c r="DH12" s="81"/>
      <c r="DI12" s="81"/>
      <c r="DJ12" s="81"/>
      <c r="DK12" s="81"/>
      <c r="DL12" s="81"/>
      <c r="DM12" s="81"/>
      <c r="DN12" s="81"/>
      <c r="DO12" s="81"/>
      <c r="DP12" s="81"/>
      <c r="DQ12" s="81"/>
      <c r="DR12" s="81"/>
      <c r="DS12" s="81"/>
      <c r="DT12" s="81"/>
      <c r="DU12" s="81"/>
      <c r="DV12" s="81"/>
      <c r="DW12" s="81"/>
      <c r="DX12" s="81"/>
      <c r="DY12" s="81"/>
      <c r="DZ12" s="81"/>
      <c r="EA12" s="81"/>
      <c r="EB12" s="81"/>
      <c r="EC12" s="81"/>
      <c r="ED12" s="81"/>
      <c r="EE12" s="81"/>
      <c r="EF12" s="81"/>
      <c r="EG12" s="81"/>
      <c r="EH12" s="81"/>
      <c r="EI12" s="81"/>
      <c r="EJ12" s="81"/>
      <c r="EK12" s="81"/>
      <c r="EL12" s="81"/>
      <c r="EM12" s="81"/>
      <c r="EN12" s="81"/>
      <c r="EO12" s="81"/>
      <c r="EP12" s="81"/>
      <c r="EQ12" s="81"/>
      <c r="ER12" s="81"/>
      <c r="ES12" s="81"/>
      <c r="ET12" s="81"/>
      <c r="EU12" s="81"/>
      <c r="EV12" s="81"/>
      <c r="EW12" s="81"/>
      <c r="EX12" s="81"/>
      <c r="EY12" s="81"/>
      <c r="EZ12" s="81"/>
      <c r="FA12" s="81"/>
      <c r="FB12" s="81"/>
      <c r="FC12" s="81"/>
      <c r="FD12" s="81"/>
      <c r="FE12" s="81"/>
      <c r="FF12" s="6"/>
      <c r="FG12" s="6"/>
    </row>
    <row r="13" spans="1:163" ht="45">
      <c r="A13" s="79"/>
      <c r="B13" s="80" t="s">
        <v>20</v>
      </c>
      <c r="C13" s="65"/>
      <c r="D13" s="65"/>
      <c r="E13" s="65"/>
      <c r="F13" s="65"/>
      <c r="G13" s="65"/>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c r="BV13" s="81"/>
      <c r="BW13" s="81"/>
      <c r="BX13" s="81"/>
      <c r="BY13" s="81"/>
      <c r="BZ13" s="81"/>
      <c r="CA13" s="81"/>
      <c r="CB13" s="81"/>
      <c r="CC13" s="81"/>
      <c r="CD13" s="81"/>
      <c r="CE13" s="81"/>
      <c r="CF13" s="81"/>
      <c r="CG13" s="81"/>
      <c r="CH13" s="81"/>
      <c r="CI13" s="81"/>
      <c r="CJ13" s="81"/>
      <c r="CK13" s="81"/>
      <c r="CL13" s="81"/>
      <c r="CM13" s="81"/>
      <c r="CN13" s="81"/>
      <c r="CO13" s="81"/>
      <c r="CP13" s="81"/>
      <c r="CQ13" s="81"/>
      <c r="CR13" s="81"/>
      <c r="CS13" s="81"/>
      <c r="CT13" s="81"/>
      <c r="CU13" s="81"/>
      <c r="CV13" s="81"/>
      <c r="CW13" s="81"/>
      <c r="CX13" s="81"/>
      <c r="CY13" s="81"/>
      <c r="CZ13" s="81"/>
      <c r="DA13" s="81"/>
      <c r="DB13" s="81"/>
      <c r="DC13" s="81"/>
      <c r="DD13" s="81"/>
      <c r="DE13" s="81"/>
      <c r="DF13" s="81"/>
      <c r="DG13" s="81"/>
      <c r="DH13" s="81"/>
      <c r="DI13" s="81"/>
      <c r="DJ13" s="81"/>
      <c r="DK13" s="81"/>
      <c r="DL13" s="81"/>
      <c r="DM13" s="81"/>
      <c r="DN13" s="81"/>
      <c r="DO13" s="81"/>
      <c r="DP13" s="81"/>
      <c r="DQ13" s="81"/>
      <c r="DR13" s="81"/>
      <c r="DS13" s="81"/>
      <c r="DT13" s="81"/>
      <c r="DU13" s="81"/>
      <c r="DV13" s="81"/>
      <c r="DW13" s="81"/>
      <c r="DX13" s="81"/>
      <c r="DY13" s="81"/>
      <c r="DZ13" s="81"/>
      <c r="EA13" s="81"/>
      <c r="EB13" s="81"/>
      <c r="EC13" s="81"/>
      <c r="ED13" s="81"/>
      <c r="EE13" s="81"/>
      <c r="EF13" s="81"/>
      <c r="EG13" s="81"/>
      <c r="EH13" s="81"/>
      <c r="EI13" s="81"/>
      <c r="EJ13" s="81"/>
      <c r="EK13" s="81"/>
      <c r="EL13" s="81"/>
      <c r="EM13" s="81"/>
      <c r="EN13" s="81"/>
      <c r="EO13" s="81"/>
      <c r="EP13" s="81"/>
      <c r="EQ13" s="81"/>
      <c r="ER13" s="81"/>
      <c r="ES13" s="81"/>
      <c r="ET13" s="81"/>
      <c r="EU13" s="81"/>
      <c r="EV13" s="81"/>
      <c r="EW13" s="81"/>
      <c r="EX13" s="81"/>
      <c r="EY13" s="81"/>
      <c r="EZ13" s="81"/>
      <c r="FA13" s="81"/>
      <c r="FB13" s="81"/>
      <c r="FC13" s="81"/>
      <c r="FD13" s="81"/>
      <c r="FE13" s="81"/>
      <c r="FF13" s="6"/>
      <c r="FG13" s="6"/>
    </row>
    <row r="14" spans="1:163" ht="15">
      <c r="A14" s="79" t="s">
        <v>21</v>
      </c>
      <c r="B14" s="80" t="s">
        <v>22</v>
      </c>
      <c r="C14" s="65">
        <f>+C15+C27</f>
        <v>0</v>
      </c>
      <c r="D14" s="65">
        <f>+D15+D27</f>
        <v>372012000</v>
      </c>
      <c r="E14" s="65">
        <f>+E15+E27</f>
        <v>93417370</v>
      </c>
      <c r="F14" s="65">
        <f>+F15+F27</f>
        <v>82273385.48</v>
      </c>
      <c r="G14" s="65">
        <f>+G15+G27</f>
        <v>25356720.48</v>
      </c>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c r="BV14" s="81"/>
      <c r="BW14" s="81"/>
      <c r="BX14" s="81"/>
      <c r="BY14" s="81"/>
      <c r="BZ14" s="81"/>
      <c r="CA14" s="81"/>
      <c r="CB14" s="81"/>
      <c r="CC14" s="81"/>
      <c r="CD14" s="81"/>
      <c r="CE14" s="81"/>
      <c r="CF14" s="81"/>
      <c r="CG14" s="81"/>
      <c r="CH14" s="81"/>
      <c r="CI14" s="81"/>
      <c r="CJ14" s="81"/>
      <c r="CK14" s="81"/>
      <c r="CL14" s="81"/>
      <c r="CM14" s="81"/>
      <c r="CN14" s="81"/>
      <c r="CO14" s="81"/>
      <c r="CP14" s="81"/>
      <c r="CQ14" s="81"/>
      <c r="CR14" s="81"/>
      <c r="CS14" s="81"/>
      <c r="CT14" s="81"/>
      <c r="CU14" s="81"/>
      <c r="CV14" s="81"/>
      <c r="CW14" s="81"/>
      <c r="CX14" s="81"/>
      <c r="CY14" s="81"/>
      <c r="CZ14" s="81"/>
      <c r="DA14" s="81"/>
      <c r="DB14" s="81"/>
      <c r="DC14" s="81"/>
      <c r="DD14" s="81"/>
      <c r="DE14" s="81"/>
      <c r="DF14" s="81"/>
      <c r="DG14" s="81"/>
      <c r="DH14" s="81"/>
      <c r="DI14" s="81"/>
      <c r="DJ14" s="81"/>
      <c r="DK14" s="81"/>
      <c r="DL14" s="81"/>
      <c r="DM14" s="81"/>
      <c r="DN14" s="81"/>
      <c r="DO14" s="81"/>
      <c r="DP14" s="81"/>
      <c r="DQ14" s="81"/>
      <c r="DR14" s="81"/>
      <c r="DS14" s="81"/>
      <c r="DT14" s="81"/>
      <c r="DU14" s="81"/>
      <c r="DV14" s="81"/>
      <c r="DW14" s="81"/>
      <c r="DX14" s="81"/>
      <c r="DY14" s="81"/>
      <c r="DZ14" s="81"/>
      <c r="EA14" s="81"/>
      <c r="EB14" s="81"/>
      <c r="EC14" s="81"/>
      <c r="ED14" s="81"/>
      <c r="EE14" s="81"/>
      <c r="EF14" s="81"/>
      <c r="EG14" s="81"/>
      <c r="EH14" s="81"/>
      <c r="EI14" s="81"/>
      <c r="EJ14" s="81"/>
      <c r="EK14" s="81"/>
      <c r="EL14" s="81"/>
      <c r="EM14" s="81"/>
      <c r="EN14" s="81"/>
      <c r="EO14" s="81"/>
      <c r="EP14" s="81"/>
      <c r="EQ14" s="81"/>
      <c r="ER14" s="81"/>
      <c r="ES14" s="81"/>
      <c r="ET14" s="81"/>
      <c r="EU14" s="81"/>
      <c r="EV14" s="81"/>
      <c r="EW14" s="81"/>
      <c r="EX14" s="81"/>
      <c r="EY14" s="81"/>
      <c r="EZ14" s="81"/>
      <c r="FA14" s="81"/>
      <c r="FB14" s="81"/>
      <c r="FC14" s="81"/>
      <c r="FD14" s="81"/>
      <c r="FE14" s="81"/>
      <c r="FF14" s="6"/>
      <c r="FG14" s="6"/>
    </row>
    <row r="15" spans="1:163" ht="15">
      <c r="A15" s="79" t="s">
        <v>23</v>
      </c>
      <c r="B15" s="80" t="s">
        <v>24</v>
      </c>
      <c r="C15" s="65">
        <f>+C16+C23+C26</f>
        <v>0</v>
      </c>
      <c r="D15" s="65">
        <f>+D16+D23+D26</f>
        <v>16919000</v>
      </c>
      <c r="E15" s="65">
        <f>+E16+E23+E26</f>
        <v>3859000</v>
      </c>
      <c r="F15" s="65">
        <f>+F16+F23+F26</f>
        <v>4069454.98</v>
      </c>
      <c r="G15" s="65">
        <f>+G16+G23+G26</f>
        <v>1227579.48</v>
      </c>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c r="BV15" s="81"/>
      <c r="BW15" s="81"/>
      <c r="BX15" s="81"/>
      <c r="BY15" s="81"/>
      <c r="BZ15" s="81"/>
      <c r="CA15" s="81"/>
      <c r="CB15" s="81"/>
      <c r="CC15" s="81"/>
      <c r="CD15" s="81"/>
      <c r="CE15" s="81"/>
      <c r="CF15" s="81"/>
      <c r="CG15" s="81"/>
      <c r="CH15" s="81"/>
      <c r="CI15" s="81"/>
      <c r="CJ15" s="81"/>
      <c r="CK15" s="81"/>
      <c r="CL15" s="81"/>
      <c r="CM15" s="81"/>
      <c r="CN15" s="81"/>
      <c r="CO15" s="81"/>
      <c r="CP15" s="81"/>
      <c r="CQ15" s="81"/>
      <c r="CR15" s="81"/>
      <c r="CS15" s="81"/>
      <c r="CT15" s="81"/>
      <c r="CU15" s="81"/>
      <c r="CV15" s="81"/>
      <c r="CW15" s="81"/>
      <c r="CX15" s="81"/>
      <c r="CY15" s="81"/>
      <c r="CZ15" s="81"/>
      <c r="DA15" s="81"/>
      <c r="DB15" s="81"/>
      <c r="DC15" s="81"/>
      <c r="DD15" s="81"/>
      <c r="DE15" s="81"/>
      <c r="DF15" s="81"/>
      <c r="DG15" s="81"/>
      <c r="DH15" s="81"/>
      <c r="DI15" s="81"/>
      <c r="DJ15" s="81"/>
      <c r="DK15" s="81"/>
      <c r="DL15" s="81"/>
      <c r="DM15" s="81"/>
      <c r="DN15" s="81"/>
      <c r="DO15" s="81"/>
      <c r="DP15" s="81"/>
      <c r="DQ15" s="81"/>
      <c r="DR15" s="81"/>
      <c r="DS15" s="81"/>
      <c r="DT15" s="81"/>
      <c r="DU15" s="81"/>
      <c r="DV15" s="81"/>
      <c r="DW15" s="81"/>
      <c r="DX15" s="81"/>
      <c r="DY15" s="81"/>
      <c r="DZ15" s="81"/>
      <c r="EA15" s="81"/>
      <c r="EB15" s="81"/>
      <c r="EC15" s="81"/>
      <c r="ED15" s="81"/>
      <c r="EE15" s="81"/>
      <c r="EF15" s="81"/>
      <c r="EG15" s="81"/>
      <c r="EH15" s="81"/>
      <c r="EI15" s="81"/>
      <c r="EJ15" s="81"/>
      <c r="EK15" s="81"/>
      <c r="EL15" s="81"/>
      <c r="EM15" s="81"/>
      <c r="EN15" s="81"/>
      <c r="EO15" s="81"/>
      <c r="EP15" s="81"/>
      <c r="EQ15" s="81"/>
      <c r="ER15" s="81"/>
      <c r="ES15" s="81"/>
      <c r="ET15" s="81"/>
      <c r="EU15" s="81"/>
      <c r="EV15" s="81"/>
      <c r="EW15" s="81"/>
      <c r="EX15" s="81"/>
      <c r="EY15" s="81"/>
      <c r="EZ15" s="81"/>
      <c r="FA15" s="81"/>
      <c r="FB15" s="81"/>
      <c r="FC15" s="81"/>
      <c r="FD15" s="81"/>
      <c r="FE15" s="81"/>
      <c r="FF15" s="6"/>
      <c r="FG15" s="6"/>
    </row>
    <row r="16" spans="1:163" ht="30">
      <c r="A16" s="79" t="s">
        <v>25</v>
      </c>
      <c r="B16" s="80" t="s">
        <v>26</v>
      </c>
      <c r="C16" s="65">
        <f>C17+C18+C20+C21+C22+C19</f>
        <v>0</v>
      </c>
      <c r="D16" s="65">
        <f>D17+D18+D20+D21+D22+D19</f>
        <v>0</v>
      </c>
      <c r="E16" s="65">
        <f>E17+E18+E20+E21+E22+E19</f>
        <v>0</v>
      </c>
      <c r="F16" s="65">
        <f>F17+F18+F20+F21+F22+F19</f>
        <v>254751</v>
      </c>
      <c r="G16" s="65">
        <f>G17+G18+G20+G21+G22+G19</f>
        <v>32019</v>
      </c>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6"/>
      <c r="FG16" s="6"/>
    </row>
    <row r="17" spans="1:163" ht="30">
      <c r="A17" s="82" t="s">
        <v>27</v>
      </c>
      <c r="B17" s="83" t="s">
        <v>28</v>
      </c>
      <c r="C17" s="46"/>
      <c r="D17" s="65"/>
      <c r="E17" s="65">
        <v>0</v>
      </c>
      <c r="F17" s="46">
        <f>176943+45789+32019</f>
        <v>254751</v>
      </c>
      <c r="G17" s="46">
        <v>32019</v>
      </c>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1"/>
      <c r="CC17" s="81"/>
      <c r="CD17" s="81"/>
      <c r="CE17" s="81"/>
      <c r="CF17" s="81"/>
      <c r="CG17" s="81"/>
      <c r="CH17" s="81"/>
      <c r="CI17" s="81"/>
      <c r="CJ17" s="81"/>
      <c r="CK17" s="81"/>
      <c r="CL17" s="81"/>
      <c r="CM17" s="81"/>
      <c r="CN17" s="81"/>
      <c r="CO17" s="81"/>
      <c r="CP17" s="81"/>
      <c r="CQ17" s="81"/>
      <c r="CR17" s="81"/>
      <c r="CS17" s="81"/>
      <c r="CT17" s="81"/>
      <c r="CU17" s="81"/>
      <c r="CV17" s="81"/>
      <c r="CW17" s="81"/>
      <c r="CX17" s="81"/>
      <c r="CY17" s="81"/>
      <c r="CZ17" s="81"/>
      <c r="DA17" s="81"/>
      <c r="DB17" s="81"/>
      <c r="DC17" s="81"/>
      <c r="DD17" s="81"/>
      <c r="DE17" s="81"/>
      <c r="DF17" s="81"/>
      <c r="DG17" s="81"/>
      <c r="DH17" s="81"/>
      <c r="DI17" s="81"/>
      <c r="DJ17" s="81"/>
      <c r="DK17" s="81"/>
      <c r="DL17" s="81"/>
      <c r="DM17" s="81"/>
      <c r="DN17" s="81"/>
      <c r="DO17" s="81"/>
      <c r="DP17" s="81"/>
      <c r="DQ17" s="81"/>
      <c r="DR17" s="81"/>
      <c r="DS17" s="81"/>
      <c r="DT17" s="81"/>
      <c r="DU17" s="81"/>
      <c r="DV17" s="81"/>
      <c r="DW17" s="81"/>
      <c r="DX17" s="81"/>
      <c r="DY17" s="81"/>
      <c r="DZ17" s="81"/>
      <c r="EA17" s="81"/>
      <c r="EB17" s="81"/>
      <c r="EC17" s="81"/>
      <c r="ED17" s="81"/>
      <c r="EE17" s="81"/>
      <c r="EF17" s="81"/>
      <c r="EG17" s="81"/>
      <c r="EH17" s="81"/>
      <c r="EI17" s="81"/>
      <c r="EJ17" s="81"/>
      <c r="EK17" s="81"/>
      <c r="EL17" s="81"/>
      <c r="EM17" s="81"/>
      <c r="EN17" s="81"/>
      <c r="EO17" s="81"/>
      <c r="EP17" s="81"/>
      <c r="EQ17" s="81"/>
      <c r="ER17" s="81"/>
      <c r="ES17" s="81"/>
      <c r="ET17" s="81"/>
      <c r="EU17" s="81"/>
      <c r="EV17" s="81"/>
      <c r="EW17" s="81"/>
      <c r="EX17" s="81"/>
      <c r="EY17" s="81"/>
      <c r="EZ17" s="81"/>
      <c r="FA17" s="81"/>
      <c r="FB17" s="81"/>
      <c r="FC17" s="81"/>
      <c r="FD17" s="81"/>
      <c r="FE17" s="81"/>
      <c r="FF17" s="6"/>
      <c r="FG17" s="6"/>
    </row>
    <row r="18" spans="1:163" ht="30">
      <c r="A18" s="82" t="s">
        <v>29</v>
      </c>
      <c r="B18" s="83" t="s">
        <v>30</v>
      </c>
      <c r="C18" s="46"/>
      <c r="D18" s="65"/>
      <c r="E18" s="65"/>
      <c r="F18" s="46"/>
      <c r="G18" s="46"/>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c r="BV18" s="81"/>
      <c r="BW18" s="81"/>
      <c r="BX18" s="81"/>
      <c r="BY18" s="81"/>
      <c r="BZ18" s="81"/>
      <c r="CA18" s="81"/>
      <c r="CB18" s="81"/>
      <c r="CC18" s="81"/>
      <c r="CD18" s="81"/>
      <c r="CE18" s="81"/>
      <c r="CF18" s="81"/>
      <c r="CG18" s="81"/>
      <c r="CH18" s="81"/>
      <c r="CI18" s="81"/>
      <c r="CJ18" s="81"/>
      <c r="CK18" s="81"/>
      <c r="CL18" s="81"/>
      <c r="CM18" s="81"/>
      <c r="CN18" s="81"/>
      <c r="CO18" s="81"/>
      <c r="CP18" s="81"/>
      <c r="CQ18" s="81"/>
      <c r="CR18" s="81"/>
      <c r="CS18" s="81"/>
      <c r="CT18" s="81"/>
      <c r="CU18" s="81"/>
      <c r="CV18" s="81"/>
      <c r="CW18" s="81"/>
      <c r="CX18" s="81"/>
      <c r="CY18" s="81"/>
      <c r="CZ18" s="81"/>
      <c r="DA18" s="81"/>
      <c r="DB18" s="81"/>
      <c r="DC18" s="81"/>
      <c r="DD18" s="81"/>
      <c r="DE18" s="81"/>
      <c r="DF18" s="81"/>
      <c r="DG18" s="81"/>
      <c r="DH18" s="81"/>
      <c r="DI18" s="81"/>
      <c r="DJ18" s="81"/>
      <c r="DK18" s="81"/>
      <c r="DL18" s="81"/>
      <c r="DM18" s="81"/>
      <c r="DN18" s="81"/>
      <c r="DO18" s="81"/>
      <c r="DP18" s="81"/>
      <c r="DQ18" s="81"/>
      <c r="DR18" s="81"/>
      <c r="DS18" s="81"/>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6"/>
      <c r="FG18" s="6"/>
    </row>
    <row r="19" spans="1:163" ht="30">
      <c r="A19" s="82" t="s">
        <v>31</v>
      </c>
      <c r="B19" s="83" t="s">
        <v>32</v>
      </c>
      <c r="C19" s="46"/>
      <c r="D19" s="65"/>
      <c r="E19" s="65"/>
      <c r="F19" s="46"/>
      <c r="G19" s="46"/>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c r="BV19" s="81"/>
      <c r="BW19" s="81"/>
      <c r="BX19" s="81"/>
      <c r="BY19" s="81"/>
      <c r="BZ19" s="81"/>
      <c r="CA19" s="81"/>
      <c r="CB19" s="81"/>
      <c r="CC19" s="81"/>
      <c r="CD19" s="81"/>
      <c r="CE19" s="81"/>
      <c r="CF19" s="81"/>
      <c r="CG19" s="81"/>
      <c r="CH19" s="81"/>
      <c r="CI19" s="81"/>
      <c r="CJ19" s="81"/>
      <c r="CK19" s="81"/>
      <c r="CL19" s="81"/>
      <c r="CM19" s="81"/>
      <c r="CN19" s="81"/>
      <c r="CO19" s="81"/>
      <c r="CP19" s="81"/>
      <c r="CQ19" s="81"/>
      <c r="CR19" s="81"/>
      <c r="CS19" s="81"/>
      <c r="CT19" s="81"/>
      <c r="CU19" s="81"/>
      <c r="CV19" s="81"/>
      <c r="CW19" s="81"/>
      <c r="CX19" s="81"/>
      <c r="CY19" s="81"/>
      <c r="CZ19" s="81"/>
      <c r="DA19" s="81"/>
      <c r="DB19" s="81"/>
      <c r="DC19" s="81"/>
      <c r="DD19" s="81"/>
      <c r="DE19" s="81"/>
      <c r="DF19" s="81"/>
      <c r="DG19" s="81"/>
      <c r="DH19" s="81"/>
      <c r="DI19" s="81"/>
      <c r="DJ19" s="81"/>
      <c r="DK19" s="81"/>
      <c r="DL19" s="81"/>
      <c r="DM19" s="81"/>
      <c r="DN19" s="81"/>
      <c r="DO19" s="81"/>
      <c r="DP19" s="81"/>
      <c r="DQ19" s="81"/>
      <c r="DR19" s="81"/>
      <c r="DS19" s="81"/>
      <c r="DT19" s="81"/>
      <c r="DU19" s="81"/>
      <c r="DV19" s="81"/>
      <c r="DW19" s="81"/>
      <c r="DX19" s="81"/>
      <c r="DY19" s="81"/>
      <c r="DZ19" s="81"/>
      <c r="EA19" s="81"/>
      <c r="EB19" s="81"/>
      <c r="EC19" s="81"/>
      <c r="ED19" s="81"/>
      <c r="EE19" s="81"/>
      <c r="EF19" s="81"/>
      <c r="EG19" s="81"/>
      <c r="EH19" s="81"/>
      <c r="EI19" s="81"/>
      <c r="EJ19" s="81"/>
      <c r="EK19" s="81"/>
      <c r="EL19" s="81"/>
      <c r="EM19" s="81"/>
      <c r="EN19" s="81"/>
      <c r="EO19" s="81"/>
      <c r="EP19" s="81"/>
      <c r="EQ19" s="81"/>
      <c r="ER19" s="81"/>
      <c r="ES19" s="81"/>
      <c r="ET19" s="81"/>
      <c r="EU19" s="81"/>
      <c r="EV19" s="81"/>
      <c r="EW19" s="81"/>
      <c r="EX19" s="81"/>
      <c r="EY19" s="81"/>
      <c r="EZ19" s="81"/>
      <c r="FA19" s="81"/>
      <c r="FB19" s="81"/>
      <c r="FC19" s="81"/>
      <c r="FD19" s="81"/>
      <c r="FE19" s="81"/>
      <c r="FF19" s="6"/>
      <c r="FG19" s="6"/>
    </row>
    <row r="20" spans="1:163" ht="30">
      <c r="A20" s="82" t="s">
        <v>33</v>
      </c>
      <c r="B20" s="83" t="s">
        <v>34</v>
      </c>
      <c r="C20" s="46"/>
      <c r="D20" s="65"/>
      <c r="E20" s="65"/>
      <c r="F20" s="46"/>
      <c r="G20" s="46"/>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81"/>
      <c r="CW20" s="81"/>
      <c r="CX20" s="81"/>
      <c r="CY20" s="81"/>
      <c r="CZ20" s="81"/>
      <c r="DA20" s="81"/>
      <c r="DB20" s="81"/>
      <c r="DC20" s="81"/>
      <c r="DD20" s="81"/>
      <c r="DE20" s="81"/>
      <c r="DF20" s="81"/>
      <c r="DG20" s="81"/>
      <c r="DH20" s="81"/>
      <c r="DI20" s="81"/>
      <c r="DJ20" s="81"/>
      <c r="DK20" s="81"/>
      <c r="DL20" s="81"/>
      <c r="DM20" s="81"/>
      <c r="DN20" s="81"/>
      <c r="DO20" s="81"/>
      <c r="DP20" s="81"/>
      <c r="DQ20" s="81"/>
      <c r="DR20" s="81"/>
      <c r="DS20" s="81"/>
      <c r="DT20" s="81"/>
      <c r="DU20" s="81"/>
      <c r="DV20" s="81"/>
      <c r="DW20" s="81"/>
      <c r="DX20" s="81"/>
      <c r="DY20" s="81"/>
      <c r="DZ20" s="81"/>
      <c r="EA20" s="81"/>
      <c r="EB20" s="81"/>
      <c r="EC20" s="81"/>
      <c r="ED20" s="81"/>
      <c r="EE20" s="81"/>
      <c r="EF20" s="81"/>
      <c r="EG20" s="81"/>
      <c r="EH20" s="81"/>
      <c r="EI20" s="81"/>
      <c r="EJ20" s="81"/>
      <c r="EK20" s="81"/>
      <c r="EL20" s="81"/>
      <c r="EM20" s="81"/>
      <c r="EN20" s="81"/>
      <c r="EO20" s="81"/>
      <c r="EP20" s="81"/>
      <c r="EQ20" s="81"/>
      <c r="ER20" s="81"/>
      <c r="ES20" s="81"/>
      <c r="ET20" s="81"/>
      <c r="EU20" s="81"/>
      <c r="EV20" s="81"/>
      <c r="EW20" s="81"/>
      <c r="EX20" s="81"/>
      <c r="EY20" s="81"/>
      <c r="EZ20" s="81"/>
      <c r="FA20" s="81"/>
      <c r="FB20" s="81"/>
      <c r="FC20" s="81"/>
      <c r="FD20" s="81"/>
      <c r="FE20" s="81"/>
      <c r="FF20" s="6"/>
      <c r="FG20" s="6"/>
    </row>
    <row r="21" spans="1:163" ht="30">
      <c r="A21" s="82" t="s">
        <v>35</v>
      </c>
      <c r="B21" s="83" t="s">
        <v>36</v>
      </c>
      <c r="C21" s="46"/>
      <c r="D21" s="65"/>
      <c r="E21" s="65"/>
      <c r="F21" s="46"/>
      <c r="G21" s="46"/>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1"/>
      <c r="BD21" s="81"/>
      <c r="BE21" s="81"/>
      <c r="BF21" s="81"/>
      <c r="BG21" s="81"/>
      <c r="BH21" s="81"/>
      <c r="BI21" s="81"/>
      <c r="BJ21" s="81"/>
      <c r="BK21" s="81"/>
      <c r="BL21" s="81"/>
      <c r="BM21" s="81"/>
      <c r="BN21" s="81"/>
      <c r="BO21" s="81"/>
      <c r="BP21" s="81"/>
      <c r="BQ21" s="81"/>
      <c r="BR21" s="81"/>
      <c r="BS21" s="81"/>
      <c r="BT21" s="81"/>
      <c r="BU21" s="81"/>
      <c r="BV21" s="81"/>
      <c r="BW21" s="81"/>
      <c r="BX21" s="81"/>
      <c r="BY21" s="81"/>
      <c r="BZ21" s="81"/>
      <c r="CA21" s="81"/>
      <c r="CB21" s="81"/>
      <c r="CC21" s="81"/>
      <c r="CD21" s="81"/>
      <c r="CE21" s="81"/>
      <c r="CF21" s="81"/>
      <c r="CG21" s="81"/>
      <c r="CH21" s="81"/>
      <c r="CI21" s="81"/>
      <c r="CJ21" s="81"/>
      <c r="CK21" s="81"/>
      <c r="CL21" s="81"/>
      <c r="CM21" s="81"/>
      <c r="CN21" s="81"/>
      <c r="CO21" s="81"/>
      <c r="CP21" s="81"/>
      <c r="CQ21" s="81"/>
      <c r="CR21" s="81"/>
      <c r="CS21" s="81"/>
      <c r="CT21" s="81"/>
      <c r="CU21" s="81"/>
      <c r="CV21" s="81"/>
      <c r="CW21" s="81"/>
      <c r="CX21" s="81"/>
      <c r="CY21" s="81"/>
      <c r="CZ21" s="81"/>
      <c r="DA21" s="81"/>
      <c r="DB21" s="81"/>
      <c r="DC21" s="81"/>
      <c r="DD21" s="81"/>
      <c r="DE21" s="81"/>
      <c r="DF21" s="81"/>
      <c r="DG21" s="81"/>
      <c r="DH21" s="81"/>
      <c r="DI21" s="81"/>
      <c r="DJ21" s="81"/>
      <c r="DK21" s="81"/>
      <c r="DL21" s="81"/>
      <c r="DM21" s="81"/>
      <c r="DN21" s="81"/>
      <c r="DO21" s="81"/>
      <c r="DP21" s="81"/>
      <c r="DQ21" s="81"/>
      <c r="DR21" s="81"/>
      <c r="DS21" s="81"/>
      <c r="DT21" s="81"/>
      <c r="DU21" s="81"/>
      <c r="DV21" s="81"/>
      <c r="DW21" s="81"/>
      <c r="DX21" s="81"/>
      <c r="DY21" s="81"/>
      <c r="DZ21" s="81"/>
      <c r="EA21" s="81"/>
      <c r="EB21" s="81"/>
      <c r="EC21" s="81"/>
      <c r="ED21" s="81"/>
      <c r="EE21" s="81"/>
      <c r="EF21" s="81"/>
      <c r="EG21" s="81"/>
      <c r="EH21" s="81"/>
      <c r="EI21" s="81"/>
      <c r="EJ21" s="81"/>
      <c r="EK21" s="81"/>
      <c r="EL21" s="81"/>
      <c r="EM21" s="81"/>
      <c r="EN21" s="81"/>
      <c r="EO21" s="81"/>
      <c r="EP21" s="81"/>
      <c r="EQ21" s="81"/>
      <c r="ER21" s="81"/>
      <c r="ES21" s="81"/>
      <c r="ET21" s="81"/>
      <c r="EU21" s="81"/>
      <c r="EV21" s="81"/>
      <c r="EW21" s="81"/>
      <c r="EX21" s="81"/>
      <c r="EY21" s="81"/>
      <c r="EZ21" s="81"/>
      <c r="FA21" s="81"/>
      <c r="FB21" s="81"/>
      <c r="FC21" s="81"/>
      <c r="FD21" s="81"/>
      <c r="FE21" s="81"/>
      <c r="FF21" s="6"/>
      <c r="FG21" s="6"/>
    </row>
    <row r="22" spans="1:163" ht="43.5" customHeight="1">
      <c r="A22" s="82" t="s">
        <v>37</v>
      </c>
      <c r="B22" s="84" t="s">
        <v>38</v>
      </c>
      <c r="C22" s="46"/>
      <c r="D22" s="65"/>
      <c r="E22" s="65"/>
      <c r="F22" s="46"/>
      <c r="G22" s="46">
        <v>0</v>
      </c>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1"/>
      <c r="AM22" s="81"/>
      <c r="AN22" s="81"/>
      <c r="AO22" s="81"/>
      <c r="AP22" s="81"/>
      <c r="AQ22" s="81"/>
      <c r="AR22" s="81"/>
      <c r="AS22" s="81"/>
      <c r="AT22" s="81"/>
      <c r="AU22" s="81"/>
      <c r="AV22" s="81"/>
      <c r="AW22" s="81"/>
      <c r="AX22" s="81"/>
      <c r="AY22" s="81"/>
      <c r="AZ22" s="81"/>
      <c r="BA22" s="81"/>
      <c r="BB22" s="81"/>
      <c r="BC22" s="81"/>
      <c r="BD22" s="81"/>
      <c r="BE22" s="81"/>
      <c r="BF22" s="81"/>
      <c r="BG22" s="81"/>
      <c r="BH22" s="81"/>
      <c r="BI22" s="81"/>
      <c r="BJ22" s="81"/>
      <c r="BK22" s="81"/>
      <c r="BL22" s="81"/>
      <c r="BM22" s="81"/>
      <c r="BN22" s="81"/>
      <c r="BO22" s="81"/>
      <c r="BP22" s="81"/>
      <c r="BQ22" s="81"/>
      <c r="BR22" s="81"/>
      <c r="BS22" s="81"/>
      <c r="BT22" s="81"/>
      <c r="BU22" s="81"/>
      <c r="BV22" s="81"/>
      <c r="BW22" s="81"/>
      <c r="BX22" s="81"/>
      <c r="BY22" s="81"/>
      <c r="BZ22" s="81"/>
      <c r="CA22" s="81"/>
      <c r="CB22" s="81"/>
      <c r="CC22" s="81"/>
      <c r="CD22" s="81"/>
      <c r="CE22" s="81"/>
      <c r="CF22" s="81"/>
      <c r="CG22" s="81"/>
      <c r="CH22" s="81"/>
      <c r="CI22" s="81"/>
      <c r="CJ22" s="81"/>
      <c r="CK22" s="81"/>
      <c r="CL22" s="81"/>
      <c r="CM22" s="81"/>
      <c r="CN22" s="81"/>
      <c r="CO22" s="81"/>
      <c r="CP22" s="81"/>
      <c r="CQ22" s="81"/>
      <c r="CR22" s="81"/>
      <c r="CS22" s="81"/>
      <c r="CT22" s="81"/>
      <c r="CU22" s="81"/>
      <c r="CV22" s="81"/>
      <c r="CW22" s="81"/>
      <c r="CX22" s="81"/>
      <c r="CY22" s="81"/>
      <c r="CZ22" s="81"/>
      <c r="DA22" s="81"/>
      <c r="DB22" s="81"/>
      <c r="DC22" s="81"/>
      <c r="DD22" s="81"/>
      <c r="DE22" s="81"/>
      <c r="DF22" s="81"/>
      <c r="DG22" s="81"/>
      <c r="DH22" s="81"/>
      <c r="DI22" s="81"/>
      <c r="DJ22" s="81"/>
      <c r="DK22" s="81"/>
      <c r="DL22" s="81"/>
      <c r="DM22" s="81"/>
      <c r="DN22" s="81"/>
      <c r="DO22" s="81"/>
      <c r="DP22" s="81"/>
      <c r="DQ22" s="81"/>
      <c r="DR22" s="81"/>
      <c r="DS22" s="81"/>
      <c r="DT22" s="81"/>
      <c r="DU22" s="81"/>
      <c r="DV22" s="81"/>
      <c r="DW22" s="81"/>
      <c r="DX22" s="81"/>
      <c r="DY22" s="81"/>
      <c r="DZ22" s="81"/>
      <c r="EA22" s="81"/>
      <c r="EB22" s="81"/>
      <c r="EC22" s="81"/>
      <c r="ED22" s="81"/>
      <c r="EE22" s="81"/>
      <c r="EF22" s="81"/>
      <c r="EG22" s="81"/>
      <c r="EH22" s="81"/>
      <c r="EI22" s="81"/>
      <c r="EJ22" s="81"/>
      <c r="EK22" s="81"/>
      <c r="EL22" s="81"/>
      <c r="EM22" s="81"/>
      <c r="EN22" s="81"/>
      <c r="EO22" s="81"/>
      <c r="EP22" s="81"/>
      <c r="EQ22" s="81"/>
      <c r="ER22" s="81"/>
      <c r="ES22" s="81"/>
      <c r="ET22" s="81"/>
      <c r="EU22" s="81"/>
      <c r="EV22" s="81"/>
      <c r="EW22" s="81"/>
      <c r="EX22" s="81"/>
      <c r="EY22" s="81"/>
      <c r="EZ22" s="81"/>
      <c r="FA22" s="81"/>
      <c r="FB22" s="81"/>
      <c r="FC22" s="81"/>
      <c r="FD22" s="81"/>
      <c r="FE22" s="81"/>
      <c r="FF22" s="6"/>
      <c r="FG22" s="6"/>
    </row>
    <row r="23" spans="1:163" ht="34.5">
      <c r="A23" s="79" t="s">
        <v>39</v>
      </c>
      <c r="B23" s="85" t="s">
        <v>40</v>
      </c>
      <c r="C23" s="65">
        <f>C24+C25</f>
        <v>0</v>
      </c>
      <c r="D23" s="65">
        <f>D24+D25</f>
        <v>0</v>
      </c>
      <c r="E23" s="65">
        <f>E24+E25</f>
        <v>0</v>
      </c>
      <c r="F23" s="65">
        <f>F24+F25</f>
        <v>24597</v>
      </c>
      <c r="G23" s="65">
        <f>G24+G25</f>
        <v>4213</v>
      </c>
      <c r="H23" s="81"/>
      <c r="I23" s="81"/>
      <c r="J23" s="81"/>
      <c r="K23" s="81"/>
      <c r="L23" s="109"/>
      <c r="M23" s="81"/>
      <c r="N23" s="81"/>
      <c r="O23" s="81"/>
      <c r="P23" s="81"/>
      <c r="Q23" s="81"/>
      <c r="R23" s="81"/>
      <c r="S23" s="81"/>
      <c r="T23" s="81"/>
      <c r="U23" s="81"/>
      <c r="V23" s="81"/>
      <c r="W23" s="81"/>
      <c r="X23" s="81"/>
      <c r="Y23" s="81"/>
      <c r="Z23" s="81"/>
      <c r="AA23" s="81"/>
      <c r="AB23" s="81"/>
      <c r="AC23" s="81"/>
      <c r="AD23" s="81"/>
      <c r="AE23" s="81"/>
      <c r="AF23" s="81"/>
      <c r="AG23" s="81"/>
      <c r="AH23" s="81"/>
      <c r="AI23" s="81"/>
      <c r="AJ23" s="81"/>
      <c r="AK23" s="81"/>
      <c r="AL23" s="81"/>
      <c r="AM23" s="81"/>
      <c r="AN23" s="81"/>
      <c r="AO23" s="81"/>
      <c r="AP23" s="81"/>
      <c r="AQ23" s="81"/>
      <c r="AR23" s="81"/>
      <c r="AS23" s="81"/>
      <c r="AT23" s="81"/>
      <c r="AU23" s="81"/>
      <c r="AV23" s="81"/>
      <c r="AW23" s="81"/>
      <c r="AX23" s="81"/>
      <c r="AY23" s="81"/>
      <c r="AZ23" s="81"/>
      <c r="BA23" s="81"/>
      <c r="BB23" s="81"/>
      <c r="BC23" s="81"/>
      <c r="BD23" s="81"/>
      <c r="BE23" s="81"/>
      <c r="BF23" s="81"/>
      <c r="BG23" s="81"/>
      <c r="BH23" s="81"/>
      <c r="BI23" s="81"/>
      <c r="BJ23" s="81"/>
      <c r="BK23" s="81"/>
      <c r="BL23" s="81"/>
      <c r="BM23" s="81"/>
      <c r="BN23" s="81"/>
      <c r="BO23" s="81"/>
      <c r="BP23" s="81"/>
      <c r="BQ23" s="81"/>
      <c r="BR23" s="81"/>
      <c r="BS23" s="81"/>
      <c r="BT23" s="81"/>
      <c r="BU23" s="81"/>
      <c r="BV23" s="81"/>
      <c r="BW23" s="81"/>
      <c r="BX23" s="81"/>
      <c r="BY23" s="81"/>
      <c r="BZ23" s="81"/>
      <c r="CA23" s="81"/>
      <c r="CB23" s="81"/>
      <c r="CC23" s="81"/>
      <c r="CD23" s="81"/>
      <c r="CE23" s="81"/>
      <c r="CF23" s="81"/>
      <c r="CG23" s="81"/>
      <c r="CH23" s="81"/>
      <c r="CI23" s="81"/>
      <c r="CJ23" s="81"/>
      <c r="CK23" s="81"/>
      <c r="CL23" s="81"/>
      <c r="CM23" s="81"/>
      <c r="CN23" s="81"/>
      <c r="CO23" s="81"/>
      <c r="CP23" s="81"/>
      <c r="CQ23" s="81"/>
      <c r="CR23" s="81"/>
      <c r="CS23" s="81"/>
      <c r="CT23" s="81"/>
      <c r="CU23" s="81"/>
      <c r="CV23" s="81"/>
      <c r="CW23" s="81"/>
      <c r="CX23" s="81"/>
      <c r="CY23" s="81"/>
      <c r="CZ23" s="81"/>
      <c r="DA23" s="81"/>
      <c r="DB23" s="81"/>
      <c r="DC23" s="81"/>
      <c r="DD23" s="81"/>
      <c r="DE23" s="81"/>
      <c r="DF23" s="81"/>
      <c r="DG23" s="81"/>
      <c r="DH23" s="81"/>
      <c r="DI23" s="81"/>
      <c r="DJ23" s="81"/>
      <c r="DK23" s="81"/>
      <c r="DL23" s="81"/>
      <c r="DM23" s="81"/>
      <c r="DN23" s="81"/>
      <c r="DO23" s="81"/>
      <c r="DP23" s="81"/>
      <c r="DQ23" s="81"/>
      <c r="DR23" s="81"/>
      <c r="DS23" s="81"/>
      <c r="DT23" s="81"/>
      <c r="DU23" s="81"/>
      <c r="DV23" s="81"/>
      <c r="DW23" s="81"/>
      <c r="DX23" s="81"/>
      <c r="DY23" s="81"/>
      <c r="DZ23" s="81"/>
      <c r="EA23" s="81"/>
      <c r="EB23" s="81"/>
      <c r="EC23" s="81"/>
      <c r="ED23" s="81"/>
      <c r="EE23" s="81"/>
      <c r="EF23" s="81"/>
      <c r="EG23" s="81"/>
      <c r="EH23" s="81"/>
      <c r="EI23" s="81"/>
      <c r="EJ23" s="81"/>
      <c r="EK23" s="81"/>
      <c r="EL23" s="81"/>
      <c r="EM23" s="81"/>
      <c r="EN23" s="81"/>
      <c r="EO23" s="81"/>
      <c r="EP23" s="81"/>
      <c r="EQ23" s="81"/>
      <c r="ER23" s="81"/>
      <c r="ES23" s="81"/>
      <c r="ET23" s="81"/>
      <c r="EU23" s="81"/>
      <c r="EV23" s="81"/>
      <c r="EW23" s="81"/>
      <c r="EX23" s="81"/>
      <c r="EY23" s="81"/>
      <c r="EZ23" s="81"/>
      <c r="FA23" s="81"/>
      <c r="FB23" s="81"/>
      <c r="FC23" s="81"/>
      <c r="FD23" s="81"/>
      <c r="FE23" s="81"/>
      <c r="FF23" s="6"/>
      <c r="FG23" s="6"/>
    </row>
    <row r="24" spans="1:163" ht="49.5">
      <c r="A24" s="82" t="s">
        <v>41</v>
      </c>
      <c r="B24" s="84" t="s">
        <v>42</v>
      </c>
      <c r="C24" s="46"/>
      <c r="D24" s="65"/>
      <c r="E24" s="65">
        <v>0</v>
      </c>
      <c r="F24" s="46">
        <f>16424+2797+1163+4204+9</f>
        <v>24597</v>
      </c>
      <c r="G24" s="46">
        <f>4204+9</f>
        <v>4213</v>
      </c>
      <c r="H24" s="81"/>
      <c r="I24" s="81"/>
      <c r="J24" s="81"/>
      <c r="K24" s="81"/>
      <c r="L24" s="109"/>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1"/>
      <c r="BD24" s="81"/>
      <c r="BE24" s="81"/>
      <c r="BF24" s="81"/>
      <c r="BG24" s="81"/>
      <c r="BH24" s="81"/>
      <c r="BI24" s="81"/>
      <c r="BJ24" s="81"/>
      <c r="BK24" s="81"/>
      <c r="BL24" s="81"/>
      <c r="BM24" s="81"/>
      <c r="BN24" s="81"/>
      <c r="BO24" s="81"/>
      <c r="BP24" s="81"/>
      <c r="BQ24" s="81"/>
      <c r="BR24" s="81"/>
      <c r="BS24" s="81"/>
      <c r="BT24" s="81"/>
      <c r="BU24" s="81"/>
      <c r="BV24" s="81"/>
      <c r="BW24" s="81"/>
      <c r="BX24" s="81"/>
      <c r="BY24" s="81"/>
      <c r="BZ24" s="81"/>
      <c r="CA24" s="81"/>
      <c r="CB24" s="81"/>
      <c r="CC24" s="81"/>
      <c r="CD24" s="81"/>
      <c r="CE24" s="81"/>
      <c r="CF24" s="81"/>
      <c r="CG24" s="81"/>
      <c r="CH24" s="81"/>
      <c r="CI24" s="81"/>
      <c r="CJ24" s="81"/>
      <c r="CK24" s="81"/>
      <c r="CL24" s="81"/>
      <c r="CM24" s="81"/>
      <c r="CN24" s="81"/>
      <c r="CO24" s="81"/>
      <c r="CP24" s="81"/>
      <c r="CQ24" s="81"/>
      <c r="CR24" s="81"/>
      <c r="CS24" s="81"/>
      <c r="CT24" s="81"/>
      <c r="CU24" s="81"/>
      <c r="CV24" s="81"/>
      <c r="CW24" s="81"/>
      <c r="CX24" s="81"/>
      <c r="CY24" s="81"/>
      <c r="CZ24" s="81"/>
      <c r="DA24" s="81"/>
      <c r="DB24" s="81"/>
      <c r="DC24" s="81"/>
      <c r="DD24" s="81"/>
      <c r="DE24" s="81"/>
      <c r="DF24" s="81"/>
      <c r="DG24" s="81"/>
      <c r="DH24" s="81"/>
      <c r="DI24" s="81"/>
      <c r="DJ24" s="81"/>
      <c r="DK24" s="81"/>
      <c r="DL24" s="81"/>
      <c r="DM24" s="81"/>
      <c r="DN24" s="81"/>
      <c r="DO24" s="81"/>
      <c r="DP24" s="81"/>
      <c r="DQ24" s="81"/>
      <c r="DR24" s="81"/>
      <c r="DS24" s="81"/>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6"/>
      <c r="FG24" s="6"/>
    </row>
    <row r="25" spans="1:163" ht="49.5">
      <c r="A25" s="82" t="s">
        <v>43</v>
      </c>
      <c r="B25" s="84" t="s">
        <v>44</v>
      </c>
      <c r="C25" s="46"/>
      <c r="D25" s="65"/>
      <c r="E25" s="65"/>
      <c r="F25" s="46"/>
      <c r="G25" s="46"/>
      <c r="H25" s="81"/>
      <c r="I25" s="81"/>
      <c r="J25" s="81"/>
      <c r="K25" s="81"/>
      <c r="L25" s="81"/>
      <c r="M25" s="81"/>
      <c r="N25" s="81"/>
      <c r="O25" s="81"/>
      <c r="P25" s="81"/>
      <c r="Q25" s="81"/>
      <c r="R25" s="81"/>
      <c r="S25" s="81"/>
      <c r="T25" s="81"/>
      <c r="U25" s="81"/>
      <c r="V25" s="81"/>
      <c r="W25" s="81"/>
      <c r="X25" s="81"/>
      <c r="Y25" s="81"/>
      <c r="Z25" s="81"/>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1"/>
      <c r="DD25" s="81"/>
      <c r="DE25" s="81"/>
      <c r="DF25" s="81"/>
      <c r="DG25" s="81"/>
      <c r="DH25" s="81"/>
      <c r="DI25" s="81"/>
      <c r="DJ25" s="81"/>
      <c r="DK25" s="81"/>
      <c r="DL25" s="81"/>
      <c r="DM25" s="81"/>
      <c r="DN25" s="81"/>
      <c r="DO25" s="81"/>
      <c r="DP25" s="81"/>
      <c r="DQ25" s="81"/>
      <c r="DR25" s="81"/>
      <c r="DS25" s="81"/>
      <c r="DT25" s="81"/>
      <c r="DU25" s="81"/>
      <c r="DV25" s="81"/>
      <c r="DW25" s="81"/>
      <c r="DX25" s="81"/>
      <c r="DY25" s="81"/>
      <c r="DZ25" s="81"/>
      <c r="EA25" s="81"/>
      <c r="EB25" s="81"/>
      <c r="EC25" s="81"/>
      <c r="ED25" s="81"/>
      <c r="EE25" s="81"/>
      <c r="EF25" s="81"/>
      <c r="EG25" s="81"/>
      <c r="EH25" s="81"/>
      <c r="EI25" s="81"/>
      <c r="EJ25" s="81"/>
      <c r="EK25" s="81"/>
      <c r="EL25" s="81"/>
      <c r="EM25" s="81"/>
      <c r="EN25" s="81"/>
      <c r="EO25" s="81"/>
      <c r="EP25" s="81"/>
      <c r="EQ25" s="81"/>
      <c r="ER25" s="81"/>
      <c r="ES25" s="81"/>
      <c r="ET25" s="81"/>
      <c r="EU25" s="81"/>
      <c r="EV25" s="81"/>
      <c r="EW25" s="81"/>
      <c r="EX25" s="81"/>
      <c r="EY25" s="81"/>
      <c r="EZ25" s="81"/>
      <c r="FA25" s="81"/>
      <c r="FB25" s="81"/>
      <c r="FC25" s="81"/>
      <c r="FD25" s="81"/>
      <c r="FE25" s="81"/>
      <c r="FF25" s="6"/>
      <c r="FG25" s="6"/>
    </row>
    <row r="26" spans="1:163" ht="49.5">
      <c r="A26" s="82"/>
      <c r="B26" s="84" t="s">
        <v>45</v>
      </c>
      <c r="C26" s="46"/>
      <c r="D26" s="65">
        <v>16919000</v>
      </c>
      <c r="E26" s="65">
        <v>3859000</v>
      </c>
      <c r="F26" s="46">
        <f>1294976.21+1303783.29+1191347.48</f>
        <v>3790106.98</v>
      </c>
      <c r="G26" s="46">
        <v>1191347.48</v>
      </c>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1"/>
      <c r="BD26" s="81"/>
      <c r="BE26" s="81"/>
      <c r="BF26" s="81"/>
      <c r="BG26" s="81"/>
      <c r="BH26" s="81"/>
      <c r="BI26" s="81"/>
      <c r="BJ26" s="81"/>
      <c r="BK26" s="81"/>
      <c r="BL26" s="81"/>
      <c r="BM26" s="81"/>
      <c r="BN26" s="81"/>
      <c r="BO26" s="81"/>
      <c r="BP26" s="81"/>
      <c r="BQ26" s="81"/>
      <c r="BR26" s="81"/>
      <c r="BS26" s="81"/>
      <c r="BT26" s="81"/>
      <c r="BU26" s="81"/>
      <c r="BV26" s="81"/>
      <c r="BW26" s="81"/>
      <c r="BX26" s="81"/>
      <c r="BY26" s="81"/>
      <c r="BZ26" s="81"/>
      <c r="CA26" s="81"/>
      <c r="CB26" s="81"/>
      <c r="CC26" s="81"/>
      <c r="CD26" s="81"/>
      <c r="CE26" s="81"/>
      <c r="CF26" s="81"/>
      <c r="CG26" s="81"/>
      <c r="CH26" s="81"/>
      <c r="CI26" s="81"/>
      <c r="CJ26" s="81"/>
      <c r="CK26" s="81"/>
      <c r="CL26" s="81"/>
      <c r="CM26" s="81"/>
      <c r="CN26" s="81"/>
      <c r="CO26" s="81"/>
      <c r="CP26" s="81"/>
      <c r="CQ26" s="81"/>
      <c r="CR26" s="81"/>
      <c r="CS26" s="81"/>
      <c r="CT26" s="81"/>
      <c r="CU26" s="81"/>
      <c r="CV26" s="81"/>
      <c r="CW26" s="81"/>
      <c r="CX26" s="81"/>
      <c r="CY26" s="81"/>
      <c r="CZ26" s="81"/>
      <c r="DA26" s="81"/>
      <c r="DB26" s="81"/>
      <c r="DC26" s="81"/>
      <c r="DD26" s="81"/>
      <c r="DE26" s="81"/>
      <c r="DF26" s="81"/>
      <c r="DG26" s="81"/>
      <c r="DH26" s="81"/>
      <c r="DI26" s="81"/>
      <c r="DJ26" s="81"/>
      <c r="DK26" s="81"/>
      <c r="DL26" s="81"/>
      <c r="DM26" s="81"/>
      <c r="DN26" s="81"/>
      <c r="DO26" s="81"/>
      <c r="DP26" s="81"/>
      <c r="DQ26" s="81"/>
      <c r="DR26" s="81"/>
      <c r="DS26" s="81"/>
      <c r="DT26" s="81"/>
      <c r="DU26" s="81"/>
      <c r="DV26" s="81"/>
      <c r="DW26" s="81"/>
      <c r="DX26" s="81"/>
      <c r="DY26" s="81"/>
      <c r="DZ26" s="81"/>
      <c r="EA26" s="81"/>
      <c r="EB26" s="81"/>
      <c r="EC26" s="81"/>
      <c r="ED26" s="81"/>
      <c r="EE26" s="81"/>
      <c r="EF26" s="81"/>
      <c r="EG26" s="81"/>
      <c r="EH26" s="81"/>
      <c r="EI26" s="81"/>
      <c r="EJ26" s="81"/>
      <c r="EK26" s="81"/>
      <c r="EL26" s="81"/>
      <c r="EM26" s="81"/>
      <c r="EN26" s="81"/>
      <c r="EO26" s="81"/>
      <c r="EP26" s="81"/>
      <c r="EQ26" s="81"/>
      <c r="ER26" s="81"/>
      <c r="ES26" s="81"/>
      <c r="ET26" s="81"/>
      <c r="EU26" s="81"/>
      <c r="EV26" s="81"/>
      <c r="EW26" s="81"/>
      <c r="EX26" s="81"/>
      <c r="EY26" s="81"/>
      <c r="EZ26" s="81"/>
      <c r="FA26" s="81"/>
      <c r="FB26" s="81"/>
      <c r="FC26" s="81"/>
      <c r="FD26" s="81"/>
      <c r="FE26" s="81"/>
      <c r="FF26" s="6"/>
      <c r="FG26" s="6"/>
    </row>
    <row r="27" spans="1:163" ht="15">
      <c r="A27" s="79" t="s">
        <v>46</v>
      </c>
      <c r="B27" s="80" t="s">
        <v>47</v>
      </c>
      <c r="C27" s="65">
        <f>C28+C34+C50+C35+C36+C37+C38+C39+C40+C41+C42+C43+C44+C45+C46+C47+C48+C49</f>
        <v>0</v>
      </c>
      <c r="D27" s="65">
        <f>D28+D34+D50+D35+D36+D37+D38+D39+D40+D41+D42+D43+D44+D45+D46+D47+D48+D49</f>
        <v>355093000</v>
      </c>
      <c r="E27" s="65">
        <f>E28+E34+E50+E35+E36+E37+E38+E39+E40+E41+E42+E43+E44+E45+E46+E47+E48+E49</f>
        <v>89558370</v>
      </c>
      <c r="F27" s="65">
        <f>F28+F34+F50+F35+F36+F37+F38+F39+F40+F41+F42+F43+F44+F45+F46+F47+F48+F49</f>
        <v>78203930.5</v>
      </c>
      <c r="G27" s="65">
        <f>G28+G34+G50+G35+G36+G37+G38+G39+G40+G41+G42+G43+G44+G45+G46+G47+G48+G49</f>
        <v>24129141</v>
      </c>
      <c r="H27" s="81"/>
      <c r="I27" s="81"/>
      <c r="J27" s="81"/>
      <c r="K27" s="81"/>
      <c r="L27" s="81"/>
      <c r="M27" s="81"/>
      <c r="N27" s="81"/>
      <c r="O27" s="81"/>
      <c r="P27" s="81"/>
      <c r="Q27" s="81"/>
      <c r="R27" s="81"/>
      <c r="S27" s="81"/>
      <c r="T27" s="81"/>
      <c r="U27" s="81"/>
      <c r="V27" s="81"/>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c r="BI27" s="81"/>
      <c r="BJ27" s="81"/>
      <c r="BK27" s="81"/>
      <c r="BL27" s="81"/>
      <c r="BM27" s="81"/>
      <c r="BN27" s="81"/>
      <c r="BO27" s="81"/>
      <c r="BP27" s="81"/>
      <c r="BQ27" s="81"/>
      <c r="BR27" s="81"/>
      <c r="BS27" s="81"/>
      <c r="BT27" s="81"/>
      <c r="BU27" s="81"/>
      <c r="BV27" s="81"/>
      <c r="BW27" s="81"/>
      <c r="BX27" s="81"/>
      <c r="BY27" s="81"/>
      <c r="BZ27" s="81"/>
      <c r="CA27" s="81"/>
      <c r="CB27" s="81"/>
      <c r="CC27" s="81"/>
      <c r="CD27" s="81"/>
      <c r="CE27" s="81"/>
      <c r="CF27" s="81"/>
      <c r="CG27" s="81"/>
      <c r="CH27" s="81"/>
      <c r="CI27" s="81"/>
      <c r="CJ27" s="81"/>
      <c r="CK27" s="81"/>
      <c r="CL27" s="81"/>
      <c r="CM27" s="81"/>
      <c r="CN27" s="81"/>
      <c r="CO27" s="81"/>
      <c r="CP27" s="81"/>
      <c r="CQ27" s="81"/>
      <c r="CR27" s="81"/>
      <c r="CS27" s="81"/>
      <c r="CT27" s="81"/>
      <c r="CU27" s="81"/>
      <c r="CV27" s="81"/>
      <c r="CW27" s="81"/>
      <c r="CX27" s="81"/>
      <c r="CY27" s="81"/>
      <c r="CZ27" s="81"/>
      <c r="DA27" s="81"/>
      <c r="DB27" s="81"/>
      <c r="DC27" s="81"/>
      <c r="DD27" s="81"/>
      <c r="DE27" s="81"/>
      <c r="DF27" s="81"/>
      <c r="DG27" s="81"/>
      <c r="DH27" s="81"/>
      <c r="DI27" s="81"/>
      <c r="DJ27" s="81"/>
      <c r="DK27" s="81"/>
      <c r="DL27" s="81"/>
      <c r="DM27" s="81"/>
      <c r="DN27" s="81"/>
      <c r="DO27" s="81"/>
      <c r="DP27" s="81"/>
      <c r="DQ27" s="81"/>
      <c r="DR27" s="81"/>
      <c r="DS27" s="81"/>
      <c r="DT27" s="81"/>
      <c r="DU27" s="81"/>
      <c r="DV27" s="81"/>
      <c r="DW27" s="81"/>
      <c r="DX27" s="81"/>
      <c r="DY27" s="81"/>
      <c r="DZ27" s="81"/>
      <c r="EA27" s="81"/>
      <c r="EB27" s="81"/>
      <c r="EC27" s="81"/>
      <c r="ED27" s="81"/>
      <c r="EE27" s="81"/>
      <c r="EF27" s="81"/>
      <c r="EG27" s="81"/>
      <c r="EH27" s="81"/>
      <c r="EI27" s="81"/>
      <c r="EJ27" s="81"/>
      <c r="EK27" s="81"/>
      <c r="EL27" s="81"/>
      <c r="EM27" s="81"/>
      <c r="EN27" s="81"/>
      <c r="EO27" s="81"/>
      <c r="EP27" s="81"/>
      <c r="EQ27" s="81"/>
      <c r="ER27" s="81"/>
      <c r="ES27" s="81"/>
      <c r="ET27" s="81"/>
      <c r="EU27" s="81"/>
      <c r="EV27" s="81"/>
      <c r="EW27" s="81"/>
      <c r="EX27" s="81"/>
      <c r="EY27" s="81"/>
      <c r="EZ27" s="81"/>
      <c r="FA27" s="81"/>
      <c r="FB27" s="81"/>
      <c r="FC27" s="81"/>
      <c r="FD27" s="81"/>
      <c r="FE27" s="81"/>
      <c r="FF27" s="6"/>
      <c r="FG27" s="6"/>
    </row>
    <row r="28" spans="1:163" ht="30">
      <c r="A28" s="79" t="s">
        <v>48</v>
      </c>
      <c r="B28" s="80" t="s">
        <v>49</v>
      </c>
      <c r="C28" s="65">
        <f>C29+C30+C31+C32+C33</f>
        <v>0</v>
      </c>
      <c r="D28" s="65">
        <f>D29+D30+D31+D32+D33</f>
        <v>346444000</v>
      </c>
      <c r="E28" s="65">
        <f>E29+E30+E31+E32+E33</f>
        <v>86237000</v>
      </c>
      <c r="F28" s="65">
        <f>F29+F30+F31+F32+F33</f>
        <v>76288751.5</v>
      </c>
      <c r="G28" s="65">
        <f>G29+G30+G31+G32+G33</f>
        <v>23463227</v>
      </c>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81"/>
      <c r="BT28" s="81"/>
      <c r="BU28" s="81"/>
      <c r="BV28" s="81"/>
      <c r="BW28" s="81"/>
      <c r="BX28" s="81"/>
      <c r="BY28" s="81"/>
      <c r="BZ28" s="81"/>
      <c r="CA28" s="81"/>
      <c r="CB28" s="81"/>
      <c r="CC28" s="81"/>
      <c r="CD28" s="81"/>
      <c r="CE28" s="81"/>
      <c r="CF28" s="81"/>
      <c r="CG28" s="81"/>
      <c r="CH28" s="81"/>
      <c r="CI28" s="81"/>
      <c r="CJ28" s="81"/>
      <c r="CK28" s="81"/>
      <c r="CL28" s="81"/>
      <c r="CM28" s="81"/>
      <c r="CN28" s="81"/>
      <c r="CO28" s="81"/>
      <c r="CP28" s="81"/>
      <c r="CQ28" s="81"/>
      <c r="CR28" s="81"/>
      <c r="CS28" s="81"/>
      <c r="CT28" s="81"/>
      <c r="CU28" s="81"/>
      <c r="CV28" s="81"/>
      <c r="CW28" s="81"/>
      <c r="CX28" s="81"/>
      <c r="CY28" s="81"/>
      <c r="CZ28" s="81"/>
      <c r="DA28" s="81"/>
      <c r="DB28" s="81"/>
      <c r="DC28" s="81"/>
      <c r="DD28" s="81"/>
      <c r="DE28" s="81"/>
      <c r="DF28" s="81"/>
      <c r="DG28" s="81"/>
      <c r="DH28" s="81"/>
      <c r="DI28" s="81"/>
      <c r="DJ28" s="81"/>
      <c r="DK28" s="81"/>
      <c r="DL28" s="81"/>
      <c r="DM28" s="81"/>
      <c r="DN28" s="81"/>
      <c r="DO28" s="81"/>
      <c r="DP28" s="81"/>
      <c r="DQ28" s="81"/>
      <c r="DR28" s="81"/>
      <c r="DS28" s="81"/>
      <c r="DT28" s="81"/>
      <c r="DU28" s="81"/>
      <c r="DV28" s="81"/>
      <c r="DW28" s="81"/>
      <c r="DX28" s="81"/>
      <c r="DY28" s="81"/>
      <c r="DZ28" s="81"/>
      <c r="EA28" s="81"/>
      <c r="EB28" s="81"/>
      <c r="EC28" s="81"/>
      <c r="ED28" s="81"/>
      <c r="EE28" s="81"/>
      <c r="EF28" s="81"/>
      <c r="EG28" s="81"/>
      <c r="EH28" s="81"/>
      <c r="EI28" s="81"/>
      <c r="EJ28" s="81"/>
      <c r="EK28" s="81"/>
      <c r="EL28" s="81"/>
      <c r="EM28" s="81"/>
      <c r="EN28" s="81"/>
      <c r="EO28" s="81"/>
      <c r="EP28" s="81"/>
      <c r="EQ28" s="81"/>
      <c r="ER28" s="81"/>
      <c r="ES28" s="81"/>
      <c r="ET28" s="81"/>
      <c r="EU28" s="81"/>
      <c r="EV28" s="81"/>
      <c r="EW28" s="81"/>
      <c r="EX28" s="81"/>
      <c r="EY28" s="81"/>
      <c r="EZ28" s="81"/>
      <c r="FA28" s="81"/>
      <c r="FB28" s="81"/>
      <c r="FC28" s="81"/>
      <c r="FD28" s="81"/>
      <c r="FE28" s="81"/>
      <c r="FF28" s="6"/>
      <c r="FG28" s="6"/>
    </row>
    <row r="29" spans="1:163" ht="30">
      <c r="A29" s="82" t="s">
        <v>50</v>
      </c>
      <c r="B29" s="83" t="s">
        <v>51</v>
      </c>
      <c r="C29" s="46"/>
      <c r="D29" s="65">
        <v>346444000</v>
      </c>
      <c r="E29" s="65">
        <v>86237000</v>
      </c>
      <c r="F29" s="46">
        <f>27723083+25484855+23484039</f>
        <v>76691977</v>
      </c>
      <c r="G29" s="46">
        <v>23484039</v>
      </c>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81"/>
      <c r="BT29" s="81"/>
      <c r="BU29" s="81"/>
      <c r="BV29" s="81"/>
      <c r="BW29" s="81"/>
      <c r="BX29" s="81"/>
      <c r="BY29" s="81"/>
      <c r="BZ29" s="81"/>
      <c r="CA29" s="81"/>
      <c r="CB29" s="81"/>
      <c r="CC29" s="81"/>
      <c r="CD29" s="81"/>
      <c r="CE29" s="81"/>
      <c r="CF29" s="81"/>
      <c r="CG29" s="81"/>
      <c r="CH29" s="81"/>
      <c r="CI29" s="81"/>
      <c r="CJ29" s="81"/>
      <c r="CK29" s="81"/>
      <c r="CL29" s="81"/>
      <c r="CM29" s="81"/>
      <c r="CN29" s="81"/>
      <c r="CO29" s="81"/>
      <c r="CP29" s="81"/>
      <c r="CQ29" s="81"/>
      <c r="CR29" s="81"/>
      <c r="CS29" s="81"/>
      <c r="CT29" s="81"/>
      <c r="CU29" s="81"/>
      <c r="CV29" s="81"/>
      <c r="CW29" s="81"/>
      <c r="CX29" s="81"/>
      <c r="CY29" s="81"/>
      <c r="CZ29" s="81"/>
      <c r="DA29" s="81"/>
      <c r="DB29" s="81"/>
      <c r="DC29" s="81"/>
      <c r="DD29" s="81"/>
      <c r="DE29" s="81"/>
      <c r="DF29" s="81"/>
      <c r="DG29" s="81"/>
      <c r="DH29" s="81"/>
      <c r="DI29" s="81"/>
      <c r="DJ29" s="81"/>
      <c r="DK29" s="81"/>
      <c r="DL29" s="81"/>
      <c r="DM29" s="81"/>
      <c r="DN29" s="81"/>
      <c r="DO29" s="81"/>
      <c r="DP29" s="81"/>
      <c r="DQ29" s="81"/>
      <c r="DR29" s="81"/>
      <c r="DS29" s="81"/>
      <c r="DT29" s="81"/>
      <c r="DU29" s="81"/>
      <c r="DV29" s="81"/>
      <c r="DW29" s="81"/>
      <c r="DX29" s="81"/>
      <c r="DY29" s="81"/>
      <c r="DZ29" s="81"/>
      <c r="EA29" s="81"/>
      <c r="EB29" s="81"/>
      <c r="EC29" s="81"/>
      <c r="ED29" s="81"/>
      <c r="EE29" s="81"/>
      <c r="EF29" s="81"/>
      <c r="EG29" s="81"/>
      <c r="EH29" s="81"/>
      <c r="EI29" s="81"/>
      <c r="EJ29" s="81"/>
      <c r="EK29" s="81"/>
      <c r="EL29" s="81"/>
      <c r="EM29" s="81"/>
      <c r="EN29" s="81"/>
      <c r="EO29" s="81"/>
      <c r="EP29" s="81"/>
      <c r="EQ29" s="81"/>
      <c r="ER29" s="81"/>
      <c r="ES29" s="81"/>
      <c r="ET29" s="81"/>
      <c r="EU29" s="81"/>
      <c r="EV29" s="81"/>
      <c r="EW29" s="81"/>
      <c r="EX29" s="81"/>
      <c r="EY29" s="81"/>
      <c r="EZ29" s="81"/>
      <c r="FA29" s="81"/>
      <c r="FB29" s="81"/>
      <c r="FC29" s="81"/>
      <c r="FD29" s="81"/>
      <c r="FE29" s="81"/>
      <c r="FF29" s="6"/>
      <c r="FG29" s="6"/>
    </row>
    <row r="30" spans="1:163" ht="82.5">
      <c r="A30" s="82" t="s">
        <v>52</v>
      </c>
      <c r="B30" s="84" t="s">
        <v>53</v>
      </c>
      <c r="C30" s="46"/>
      <c r="D30" s="65"/>
      <c r="E30" s="65"/>
      <c r="F30" s="46">
        <f>-6175-388616.5-24447</f>
        <v>-419238.5</v>
      </c>
      <c r="G30" s="46">
        <v>-24447</v>
      </c>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1"/>
      <c r="BX30" s="81"/>
      <c r="BY30" s="81"/>
      <c r="BZ30" s="81"/>
      <c r="CA30" s="81"/>
      <c r="CB30" s="81"/>
      <c r="CC30" s="81"/>
      <c r="CD30" s="81"/>
      <c r="CE30" s="81"/>
      <c r="CF30" s="81"/>
      <c r="CG30" s="81"/>
      <c r="CH30" s="81"/>
      <c r="CI30" s="81"/>
      <c r="CJ30" s="81"/>
      <c r="CK30" s="81"/>
      <c r="CL30" s="81"/>
      <c r="CM30" s="81"/>
      <c r="CN30" s="81"/>
      <c r="CO30" s="81"/>
      <c r="CP30" s="81"/>
      <c r="CQ30" s="81"/>
      <c r="CR30" s="81"/>
      <c r="CS30" s="81"/>
      <c r="CT30" s="81"/>
      <c r="CU30" s="81"/>
      <c r="CV30" s="81"/>
      <c r="CW30" s="81"/>
      <c r="CX30" s="81"/>
      <c r="CY30" s="81"/>
      <c r="CZ30" s="81"/>
      <c r="DA30" s="81"/>
      <c r="DB30" s="81"/>
      <c r="DC30" s="81"/>
      <c r="DD30" s="81"/>
      <c r="DE30" s="81"/>
      <c r="DF30" s="81"/>
      <c r="DG30" s="81"/>
      <c r="DH30" s="81"/>
      <c r="DI30" s="81"/>
      <c r="DJ30" s="81"/>
      <c r="DK30" s="81"/>
      <c r="DL30" s="81"/>
      <c r="DM30" s="81"/>
      <c r="DN30" s="81"/>
      <c r="DO30" s="81"/>
      <c r="DP30" s="81"/>
      <c r="DQ30" s="81"/>
      <c r="DR30" s="81"/>
      <c r="DS30" s="81"/>
      <c r="DT30" s="81"/>
      <c r="DU30" s="81"/>
      <c r="DV30" s="81"/>
      <c r="DW30" s="81"/>
      <c r="DX30" s="81"/>
      <c r="DY30" s="81"/>
      <c r="DZ30" s="81"/>
      <c r="EA30" s="81"/>
      <c r="EB30" s="81"/>
      <c r="EC30" s="81"/>
      <c r="ED30" s="81"/>
      <c r="EE30" s="81"/>
      <c r="EF30" s="81"/>
      <c r="EG30" s="81"/>
      <c r="EH30" s="81"/>
      <c r="EI30" s="81"/>
      <c r="EJ30" s="81"/>
      <c r="EK30" s="81"/>
      <c r="EL30" s="81"/>
      <c r="EM30" s="81"/>
      <c r="EN30" s="81"/>
      <c r="EO30" s="81"/>
      <c r="EP30" s="81"/>
      <c r="EQ30" s="81"/>
      <c r="ER30" s="81"/>
      <c r="ES30" s="81"/>
      <c r="ET30" s="81"/>
      <c r="EU30" s="81"/>
      <c r="EV30" s="81"/>
      <c r="EW30" s="81"/>
      <c r="EX30" s="81"/>
      <c r="EY30" s="81"/>
      <c r="EZ30" s="81"/>
      <c r="FA30" s="81"/>
      <c r="FB30" s="81"/>
      <c r="FC30" s="81"/>
      <c r="FD30" s="81"/>
      <c r="FE30" s="81"/>
      <c r="FF30" s="6"/>
      <c r="FG30" s="6"/>
    </row>
    <row r="31" spans="1:163" ht="27.75" customHeight="1">
      <c r="A31" s="82" t="s">
        <v>54</v>
      </c>
      <c r="B31" s="83" t="s">
        <v>55</v>
      </c>
      <c r="C31" s="46"/>
      <c r="D31" s="65"/>
      <c r="E31" s="65"/>
      <c r="F31" s="46"/>
      <c r="G31" s="46"/>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c r="BX31" s="81"/>
      <c r="BY31" s="81"/>
      <c r="BZ31" s="81"/>
      <c r="CA31" s="81"/>
      <c r="CB31" s="81"/>
      <c r="CC31" s="81"/>
      <c r="CD31" s="81"/>
      <c r="CE31" s="81"/>
      <c r="CF31" s="81"/>
      <c r="CG31" s="81"/>
      <c r="CH31" s="81"/>
      <c r="CI31" s="81"/>
      <c r="CJ31" s="81"/>
      <c r="CK31" s="81"/>
      <c r="CL31" s="81"/>
      <c r="CM31" s="81"/>
      <c r="CN31" s="81"/>
      <c r="CO31" s="81"/>
      <c r="CP31" s="81"/>
      <c r="CQ31" s="81"/>
      <c r="CR31" s="81"/>
      <c r="CS31" s="81"/>
      <c r="CT31" s="81"/>
      <c r="CU31" s="81"/>
      <c r="CV31" s="81"/>
      <c r="CW31" s="81"/>
      <c r="CX31" s="81"/>
      <c r="CY31" s="81"/>
      <c r="CZ31" s="81"/>
      <c r="DA31" s="81"/>
      <c r="DB31" s="81"/>
      <c r="DC31" s="81"/>
      <c r="DD31" s="81"/>
      <c r="DE31" s="81"/>
      <c r="DF31" s="81"/>
      <c r="DG31" s="81"/>
      <c r="DH31" s="81"/>
      <c r="DI31" s="81"/>
      <c r="DJ31" s="81"/>
      <c r="DK31" s="81"/>
      <c r="DL31" s="81"/>
      <c r="DM31" s="81"/>
      <c r="DN31" s="81"/>
      <c r="DO31" s="81"/>
      <c r="DP31" s="81"/>
      <c r="DQ31" s="81"/>
      <c r="DR31" s="81"/>
      <c r="DS31" s="81"/>
      <c r="DT31" s="81"/>
      <c r="DU31" s="81"/>
      <c r="DV31" s="81"/>
      <c r="DW31" s="81"/>
      <c r="DX31" s="81"/>
      <c r="DY31" s="81"/>
      <c r="DZ31" s="81"/>
      <c r="EA31" s="81"/>
      <c r="EB31" s="81"/>
      <c r="EC31" s="81"/>
      <c r="ED31" s="81"/>
      <c r="EE31" s="81"/>
      <c r="EF31" s="81"/>
      <c r="EG31" s="81"/>
      <c r="EH31" s="81"/>
      <c r="EI31" s="81"/>
      <c r="EJ31" s="81"/>
      <c r="EK31" s="81"/>
      <c r="EL31" s="81"/>
      <c r="EM31" s="81"/>
      <c r="EN31" s="81"/>
      <c r="EO31" s="81"/>
      <c r="EP31" s="81"/>
      <c r="EQ31" s="81"/>
      <c r="ER31" s="81"/>
      <c r="ES31" s="81"/>
      <c r="ET31" s="81"/>
      <c r="EU31" s="81"/>
      <c r="EV31" s="81"/>
      <c r="EW31" s="81"/>
      <c r="EX31" s="81"/>
      <c r="EY31" s="81"/>
      <c r="EZ31" s="81"/>
      <c r="FA31" s="81"/>
      <c r="FB31" s="81"/>
      <c r="FC31" s="81"/>
      <c r="FD31" s="81"/>
      <c r="FE31" s="81"/>
      <c r="FF31" s="6"/>
      <c r="FG31" s="6"/>
    </row>
    <row r="32" spans="1:163" ht="15">
      <c r="A32" s="82" t="s">
        <v>56</v>
      </c>
      <c r="B32" s="83" t="s">
        <v>57</v>
      </c>
      <c r="C32" s="46"/>
      <c r="D32" s="65"/>
      <c r="E32" s="65"/>
      <c r="F32" s="46">
        <f>8373+4005+3635</f>
        <v>16013</v>
      </c>
      <c r="G32" s="46">
        <v>3635</v>
      </c>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c r="BX32" s="81"/>
      <c r="BY32" s="81"/>
      <c r="BZ32" s="81"/>
      <c r="CA32" s="81"/>
      <c r="CB32" s="81"/>
      <c r="CC32" s="81"/>
      <c r="CD32" s="81"/>
      <c r="CE32" s="81"/>
      <c r="CF32" s="81"/>
      <c r="CG32" s="81"/>
      <c r="CH32" s="81"/>
      <c r="CI32" s="81"/>
      <c r="CJ32" s="81"/>
      <c r="CK32" s="81"/>
      <c r="CL32" s="81"/>
      <c r="CM32" s="81"/>
      <c r="CN32" s="81"/>
      <c r="CO32" s="81"/>
      <c r="CP32" s="81"/>
      <c r="CQ32" s="81"/>
      <c r="CR32" s="81"/>
      <c r="CS32" s="81"/>
      <c r="CT32" s="81"/>
      <c r="CU32" s="81"/>
      <c r="CV32" s="81"/>
      <c r="CW32" s="81"/>
      <c r="CX32" s="81"/>
      <c r="CY32" s="81"/>
      <c r="CZ32" s="81"/>
      <c r="DA32" s="81"/>
      <c r="DB32" s="81"/>
      <c r="DC32" s="81"/>
      <c r="DD32" s="81"/>
      <c r="DE32" s="81"/>
      <c r="DF32" s="81"/>
      <c r="DG32" s="81"/>
      <c r="DH32" s="81"/>
      <c r="DI32" s="81"/>
      <c r="DJ32" s="81"/>
      <c r="DK32" s="81"/>
      <c r="DL32" s="81"/>
      <c r="DM32" s="81"/>
      <c r="DN32" s="81"/>
      <c r="DO32" s="81"/>
      <c r="DP32" s="81"/>
      <c r="DQ32" s="81"/>
      <c r="DR32" s="81"/>
      <c r="DS32" s="81"/>
      <c r="DT32" s="81"/>
      <c r="DU32" s="81"/>
      <c r="DV32" s="81"/>
      <c r="DW32" s="81"/>
      <c r="DX32" s="81"/>
      <c r="DY32" s="81"/>
      <c r="DZ32" s="81"/>
      <c r="EA32" s="81"/>
      <c r="EB32" s="81"/>
      <c r="EC32" s="81"/>
      <c r="ED32" s="81"/>
      <c r="EE32" s="81"/>
      <c r="EF32" s="81"/>
      <c r="EG32" s="81"/>
      <c r="EH32" s="81"/>
      <c r="EI32" s="81"/>
      <c r="EJ32" s="81"/>
      <c r="EK32" s="81"/>
      <c r="EL32" s="81"/>
      <c r="EM32" s="81"/>
      <c r="EN32" s="81"/>
      <c r="EO32" s="81"/>
      <c r="EP32" s="81"/>
      <c r="EQ32" s="81"/>
      <c r="ER32" s="81"/>
      <c r="ES32" s="81"/>
      <c r="ET32" s="81"/>
      <c r="EU32" s="81"/>
      <c r="EV32" s="81"/>
      <c r="EW32" s="81"/>
      <c r="EX32" s="81"/>
      <c r="EY32" s="81"/>
      <c r="EZ32" s="81"/>
      <c r="FA32" s="81"/>
      <c r="FB32" s="81"/>
      <c r="FC32" s="81"/>
      <c r="FD32" s="81"/>
      <c r="FE32" s="81"/>
      <c r="FF32" s="6"/>
      <c r="FG32" s="6"/>
    </row>
    <row r="33" spans="1:163" ht="30">
      <c r="A33" s="82" t="s">
        <v>58</v>
      </c>
      <c r="B33" s="83" t="s">
        <v>59</v>
      </c>
      <c r="C33" s="46"/>
      <c r="D33" s="65"/>
      <c r="E33" s="65"/>
      <c r="F33" s="46"/>
      <c r="G33" s="46"/>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c r="BU33" s="81"/>
      <c r="BV33" s="81"/>
      <c r="BW33" s="81"/>
      <c r="BX33" s="81"/>
      <c r="BY33" s="81"/>
      <c r="BZ33" s="81"/>
      <c r="CA33" s="81"/>
      <c r="CB33" s="81"/>
      <c r="CC33" s="81"/>
      <c r="CD33" s="81"/>
      <c r="CE33" s="81"/>
      <c r="CF33" s="81"/>
      <c r="CG33" s="81"/>
      <c r="CH33" s="81"/>
      <c r="CI33" s="81"/>
      <c r="CJ33" s="81"/>
      <c r="CK33" s="81"/>
      <c r="CL33" s="81"/>
      <c r="CM33" s="81"/>
      <c r="CN33" s="81"/>
      <c r="CO33" s="81"/>
      <c r="CP33" s="81"/>
      <c r="CQ33" s="81"/>
      <c r="CR33" s="81"/>
      <c r="CS33" s="81"/>
      <c r="CT33" s="81"/>
      <c r="CU33" s="81"/>
      <c r="CV33" s="81"/>
      <c r="CW33" s="81"/>
      <c r="CX33" s="81"/>
      <c r="CY33" s="81"/>
      <c r="CZ33" s="81"/>
      <c r="DA33" s="81"/>
      <c r="DB33" s="81"/>
      <c r="DC33" s="81"/>
      <c r="DD33" s="81"/>
      <c r="DE33" s="81"/>
      <c r="DF33" s="81"/>
      <c r="DG33" s="81"/>
      <c r="DH33" s="81"/>
      <c r="DI33" s="81"/>
      <c r="DJ33" s="81"/>
      <c r="DK33" s="81"/>
      <c r="DL33" s="81"/>
      <c r="DM33" s="81"/>
      <c r="DN33" s="81"/>
      <c r="DO33" s="81"/>
      <c r="DP33" s="81"/>
      <c r="DQ33" s="81"/>
      <c r="DR33" s="81"/>
      <c r="DS33" s="81"/>
      <c r="DT33" s="81"/>
      <c r="DU33" s="81"/>
      <c r="DV33" s="81"/>
      <c r="DW33" s="81"/>
      <c r="DX33" s="81"/>
      <c r="DY33" s="81"/>
      <c r="DZ33" s="81"/>
      <c r="EA33" s="81"/>
      <c r="EB33" s="81"/>
      <c r="EC33" s="81"/>
      <c r="ED33" s="81"/>
      <c r="EE33" s="81"/>
      <c r="EF33" s="81"/>
      <c r="EG33" s="81"/>
      <c r="EH33" s="81"/>
      <c r="EI33" s="81"/>
      <c r="EJ33" s="81"/>
      <c r="EK33" s="81"/>
      <c r="EL33" s="81"/>
      <c r="EM33" s="81"/>
      <c r="EN33" s="81"/>
      <c r="EO33" s="81"/>
      <c r="EP33" s="81"/>
      <c r="EQ33" s="81"/>
      <c r="ER33" s="81"/>
      <c r="ES33" s="81"/>
      <c r="ET33" s="81"/>
      <c r="EU33" s="81"/>
      <c r="EV33" s="81"/>
      <c r="EW33" s="81"/>
      <c r="EX33" s="81"/>
      <c r="EY33" s="81"/>
      <c r="EZ33" s="81"/>
      <c r="FA33" s="81"/>
      <c r="FB33" s="81"/>
      <c r="FC33" s="81"/>
      <c r="FD33" s="81"/>
      <c r="FE33" s="81"/>
      <c r="FF33" s="6"/>
      <c r="FG33" s="6"/>
    </row>
    <row r="34" spans="1:163" ht="15">
      <c r="A34" s="82" t="s">
        <v>60</v>
      </c>
      <c r="B34" s="83" t="s">
        <v>61</v>
      </c>
      <c r="C34" s="46"/>
      <c r="D34" s="65"/>
      <c r="E34" s="65"/>
      <c r="F34" s="46"/>
      <c r="G34" s="46"/>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c r="BU34" s="81"/>
      <c r="BV34" s="81"/>
      <c r="BW34" s="81"/>
      <c r="BX34" s="81"/>
      <c r="BY34" s="81"/>
      <c r="BZ34" s="81"/>
      <c r="CA34" s="81"/>
      <c r="CB34" s="81"/>
      <c r="CC34" s="81"/>
      <c r="CD34" s="81"/>
      <c r="CE34" s="81"/>
      <c r="CF34" s="81"/>
      <c r="CG34" s="81"/>
      <c r="CH34" s="81"/>
      <c r="CI34" s="81"/>
      <c r="CJ34" s="81"/>
      <c r="CK34" s="81"/>
      <c r="CL34" s="81"/>
      <c r="CM34" s="81"/>
      <c r="CN34" s="81"/>
      <c r="CO34" s="81"/>
      <c r="CP34" s="81"/>
      <c r="CQ34" s="81"/>
      <c r="CR34" s="81"/>
      <c r="CS34" s="81"/>
      <c r="CT34" s="81"/>
      <c r="CU34" s="81"/>
      <c r="CV34" s="81"/>
      <c r="CW34" s="81"/>
      <c r="CX34" s="81"/>
      <c r="CY34" s="81"/>
      <c r="CZ34" s="81"/>
      <c r="DA34" s="81"/>
      <c r="DB34" s="81"/>
      <c r="DC34" s="81"/>
      <c r="DD34" s="81"/>
      <c r="DE34" s="81"/>
      <c r="DF34" s="81"/>
      <c r="DG34" s="81"/>
      <c r="DH34" s="81"/>
      <c r="DI34" s="81"/>
      <c r="DJ34" s="81"/>
      <c r="DK34" s="81"/>
      <c r="DL34" s="81"/>
      <c r="DM34" s="81"/>
      <c r="DN34" s="81"/>
      <c r="DO34" s="81"/>
      <c r="DP34" s="81"/>
      <c r="DQ34" s="81"/>
      <c r="DR34" s="81"/>
      <c r="DS34" s="81"/>
      <c r="DT34" s="81"/>
      <c r="DU34" s="81"/>
      <c r="DV34" s="81"/>
      <c r="DW34" s="81"/>
      <c r="DX34" s="81"/>
      <c r="DY34" s="81"/>
      <c r="DZ34" s="81"/>
      <c r="EA34" s="81"/>
      <c r="EB34" s="81"/>
      <c r="EC34" s="81"/>
      <c r="ED34" s="81"/>
      <c r="EE34" s="81"/>
      <c r="EF34" s="81"/>
      <c r="EG34" s="81"/>
      <c r="EH34" s="81"/>
      <c r="EI34" s="81"/>
      <c r="EJ34" s="81"/>
      <c r="EK34" s="81"/>
      <c r="EL34" s="81"/>
      <c r="EM34" s="81"/>
      <c r="EN34" s="81"/>
      <c r="EO34" s="81"/>
      <c r="EP34" s="81"/>
      <c r="EQ34" s="81"/>
      <c r="ER34" s="81"/>
      <c r="ES34" s="81"/>
      <c r="ET34" s="81"/>
      <c r="EU34" s="81"/>
      <c r="EV34" s="81"/>
      <c r="EW34" s="81"/>
      <c r="EX34" s="81"/>
      <c r="EY34" s="81"/>
      <c r="EZ34" s="81"/>
      <c r="FA34" s="81"/>
      <c r="FB34" s="81"/>
      <c r="FC34" s="81"/>
      <c r="FD34" s="81"/>
      <c r="FE34" s="81"/>
      <c r="FF34" s="6"/>
      <c r="FG34" s="6"/>
    </row>
    <row r="35" spans="1:163" ht="42.75">
      <c r="A35" s="82" t="s">
        <v>62</v>
      </c>
      <c r="B35" s="86" t="s">
        <v>63</v>
      </c>
      <c r="C35" s="46"/>
      <c r="D35" s="65"/>
      <c r="E35" s="65"/>
      <c r="F35" s="46"/>
      <c r="G35" s="46"/>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1"/>
      <c r="BD35" s="81"/>
      <c r="BE35" s="81"/>
      <c r="BF35" s="81"/>
      <c r="BG35" s="81"/>
      <c r="BH35" s="81"/>
      <c r="BI35" s="81"/>
      <c r="BJ35" s="81"/>
      <c r="BK35" s="81"/>
      <c r="BL35" s="81"/>
      <c r="BM35" s="81"/>
      <c r="BN35" s="81"/>
      <c r="BO35" s="81"/>
      <c r="BP35" s="81"/>
      <c r="BQ35" s="81"/>
      <c r="BR35" s="81"/>
      <c r="BS35" s="81"/>
      <c r="BT35" s="81"/>
      <c r="BU35" s="81"/>
      <c r="BV35" s="81"/>
      <c r="BW35" s="81"/>
      <c r="BX35" s="81"/>
      <c r="BY35" s="81"/>
      <c r="BZ35" s="81"/>
      <c r="CA35" s="81"/>
      <c r="CB35" s="81"/>
      <c r="CC35" s="81"/>
      <c r="CD35" s="81"/>
      <c r="CE35" s="81"/>
      <c r="CF35" s="81"/>
      <c r="CG35" s="81"/>
      <c r="CH35" s="81"/>
      <c r="CI35" s="81"/>
      <c r="CJ35" s="81"/>
      <c r="CK35" s="81"/>
      <c r="CL35" s="81"/>
      <c r="CM35" s="81"/>
      <c r="CN35" s="81"/>
      <c r="CO35" s="81"/>
      <c r="CP35" s="81"/>
      <c r="CQ35" s="81"/>
      <c r="CR35" s="81"/>
      <c r="CS35" s="81"/>
      <c r="CT35" s="81"/>
      <c r="CU35" s="81"/>
      <c r="CV35" s="81"/>
      <c r="CW35" s="81"/>
      <c r="CX35" s="81"/>
      <c r="CY35" s="81"/>
      <c r="CZ35" s="81"/>
      <c r="DA35" s="81"/>
      <c r="DB35" s="81"/>
      <c r="DC35" s="81"/>
      <c r="DD35" s="81"/>
      <c r="DE35" s="81"/>
      <c r="DF35" s="81"/>
      <c r="DG35" s="81"/>
      <c r="DH35" s="81"/>
      <c r="DI35" s="81"/>
      <c r="DJ35" s="81"/>
      <c r="DK35" s="81"/>
      <c r="DL35" s="81"/>
      <c r="DM35" s="81"/>
      <c r="DN35" s="81"/>
      <c r="DO35" s="81"/>
      <c r="DP35" s="81"/>
      <c r="DQ35" s="81"/>
      <c r="DR35" s="81"/>
      <c r="DS35" s="81"/>
      <c r="DT35" s="81"/>
      <c r="DU35" s="81"/>
      <c r="DV35" s="81"/>
      <c r="DW35" s="81"/>
      <c r="DX35" s="81"/>
      <c r="DY35" s="81"/>
      <c r="DZ35" s="81"/>
      <c r="EA35" s="81"/>
      <c r="EB35" s="81"/>
      <c r="EC35" s="81"/>
      <c r="ED35" s="81"/>
      <c r="EE35" s="81"/>
      <c r="EF35" s="81"/>
      <c r="EG35" s="81"/>
      <c r="EH35" s="81"/>
      <c r="EI35" s="81"/>
      <c r="EJ35" s="81"/>
      <c r="EK35" s="81"/>
      <c r="EL35" s="81"/>
      <c r="EM35" s="81"/>
      <c r="EN35" s="81"/>
      <c r="EO35" s="81"/>
      <c r="EP35" s="81"/>
      <c r="EQ35" s="81"/>
      <c r="ER35" s="81"/>
      <c r="ES35" s="81"/>
      <c r="ET35" s="81"/>
      <c r="EU35" s="81"/>
      <c r="EV35" s="81"/>
      <c r="EW35" s="81"/>
      <c r="EX35" s="81"/>
      <c r="EY35" s="81"/>
      <c r="EZ35" s="81"/>
      <c r="FA35" s="81"/>
      <c r="FB35" s="81"/>
      <c r="FC35" s="81"/>
      <c r="FD35" s="81"/>
      <c r="FE35" s="81"/>
      <c r="FF35" s="6"/>
      <c r="FG35" s="6"/>
    </row>
    <row r="36" spans="1:163" ht="60">
      <c r="A36" s="82" t="s">
        <v>64</v>
      </c>
      <c r="B36" s="83" t="s">
        <v>65</v>
      </c>
      <c r="C36" s="46"/>
      <c r="D36" s="65">
        <v>15000</v>
      </c>
      <c r="E36" s="65">
        <v>4000</v>
      </c>
      <c r="F36" s="46">
        <f>706+223</f>
        <v>929</v>
      </c>
      <c r="G36" s="46">
        <v>0</v>
      </c>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1"/>
      <c r="DQ36" s="81"/>
      <c r="DR36" s="81"/>
      <c r="DS36" s="81"/>
      <c r="DT36" s="81"/>
      <c r="DU36" s="81"/>
      <c r="DV36" s="81"/>
      <c r="DW36" s="81"/>
      <c r="DX36" s="81"/>
      <c r="DY36" s="81"/>
      <c r="DZ36" s="81"/>
      <c r="EA36" s="81"/>
      <c r="EB36" s="81"/>
      <c r="EC36" s="81"/>
      <c r="ED36" s="81"/>
      <c r="EE36" s="81"/>
      <c r="EF36" s="81"/>
      <c r="EG36" s="81"/>
      <c r="EH36" s="81"/>
      <c r="EI36" s="81"/>
      <c r="EJ36" s="81"/>
      <c r="EK36" s="81"/>
      <c r="EL36" s="81"/>
      <c r="EM36" s="81"/>
      <c r="EN36" s="81"/>
      <c r="EO36" s="81"/>
      <c r="EP36" s="81"/>
      <c r="EQ36" s="81"/>
      <c r="ER36" s="81"/>
      <c r="ES36" s="81"/>
      <c r="ET36" s="81"/>
      <c r="EU36" s="81"/>
      <c r="EV36" s="81"/>
      <c r="EW36" s="81"/>
      <c r="EX36" s="81"/>
      <c r="EY36" s="81"/>
      <c r="EZ36" s="81"/>
      <c r="FA36" s="81"/>
      <c r="FB36" s="81"/>
      <c r="FC36" s="81"/>
      <c r="FD36" s="81"/>
      <c r="FE36" s="81"/>
      <c r="FF36" s="6"/>
      <c r="FG36" s="6"/>
    </row>
    <row r="37" spans="1:163" ht="90">
      <c r="A37" s="82" t="s">
        <v>66</v>
      </c>
      <c r="B37" s="83" t="s">
        <v>67</v>
      </c>
      <c r="C37" s="46"/>
      <c r="D37" s="65"/>
      <c r="E37" s="65">
        <v>0</v>
      </c>
      <c r="F37" s="46">
        <f>52+11+114</f>
        <v>177</v>
      </c>
      <c r="G37" s="46">
        <v>114</v>
      </c>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P37" s="81"/>
      <c r="BQ37" s="81"/>
      <c r="BR37" s="81"/>
      <c r="BS37" s="81"/>
      <c r="BT37" s="81"/>
      <c r="BU37" s="81"/>
      <c r="BV37" s="81"/>
      <c r="BW37" s="81"/>
      <c r="BX37" s="81"/>
      <c r="BY37" s="81"/>
      <c r="BZ37" s="81"/>
      <c r="CA37" s="81"/>
      <c r="CB37" s="81"/>
      <c r="CC37" s="81"/>
      <c r="CD37" s="81"/>
      <c r="CE37" s="81"/>
      <c r="CF37" s="81"/>
      <c r="CG37" s="81"/>
      <c r="CH37" s="81"/>
      <c r="CI37" s="81"/>
      <c r="CJ37" s="81"/>
      <c r="CK37" s="81"/>
      <c r="CL37" s="81"/>
      <c r="CM37" s="81"/>
      <c r="CN37" s="81"/>
      <c r="CO37" s="81"/>
      <c r="CP37" s="81"/>
      <c r="CQ37" s="81"/>
      <c r="CR37" s="81"/>
      <c r="CS37" s="81"/>
      <c r="CT37" s="81"/>
      <c r="CU37" s="81"/>
      <c r="CV37" s="81"/>
      <c r="CW37" s="81"/>
      <c r="CX37" s="81"/>
      <c r="CY37" s="81"/>
      <c r="CZ37" s="81"/>
      <c r="DA37" s="81"/>
      <c r="DB37" s="81"/>
      <c r="DC37" s="81"/>
      <c r="DD37" s="81"/>
      <c r="DE37" s="81"/>
      <c r="DF37" s="81"/>
      <c r="DG37" s="81"/>
      <c r="DH37" s="81"/>
      <c r="DI37" s="81"/>
      <c r="DJ37" s="81"/>
      <c r="DK37" s="81"/>
      <c r="DL37" s="81"/>
      <c r="DM37" s="81"/>
      <c r="DN37" s="81"/>
      <c r="DO37" s="81"/>
      <c r="DP37" s="81"/>
      <c r="DQ37" s="81"/>
      <c r="DR37" s="81"/>
      <c r="DS37" s="81"/>
      <c r="DT37" s="81"/>
      <c r="DU37" s="81"/>
      <c r="DV37" s="81"/>
      <c r="DW37" s="81"/>
      <c r="DX37" s="81"/>
      <c r="DY37" s="81"/>
      <c r="DZ37" s="81"/>
      <c r="EA37" s="81"/>
      <c r="EB37" s="81"/>
      <c r="EC37" s="81"/>
      <c r="ED37" s="81"/>
      <c r="EE37" s="81"/>
      <c r="EF37" s="81"/>
      <c r="EG37" s="81"/>
      <c r="EH37" s="81"/>
      <c r="EI37" s="81"/>
      <c r="EJ37" s="81"/>
      <c r="EK37" s="81"/>
      <c r="EL37" s="81"/>
      <c r="EM37" s="81"/>
      <c r="EN37" s="81"/>
      <c r="EO37" s="81"/>
      <c r="EP37" s="81"/>
      <c r="EQ37" s="81"/>
      <c r="ER37" s="81"/>
      <c r="ES37" s="81"/>
      <c r="ET37" s="81"/>
      <c r="EU37" s="81"/>
      <c r="EV37" s="81"/>
      <c r="EW37" s="81"/>
      <c r="EX37" s="81"/>
      <c r="EY37" s="81"/>
      <c r="EZ37" s="81"/>
      <c r="FA37" s="81"/>
      <c r="FB37" s="81"/>
      <c r="FC37" s="81"/>
      <c r="FD37" s="81"/>
      <c r="FE37" s="81"/>
      <c r="FF37" s="6"/>
      <c r="FG37" s="6"/>
    </row>
    <row r="38" spans="1:163" ht="60">
      <c r="A38" s="82" t="s">
        <v>68</v>
      </c>
      <c r="B38" s="83" t="s">
        <v>69</v>
      </c>
      <c r="C38" s="46"/>
      <c r="D38" s="65"/>
      <c r="E38" s="65"/>
      <c r="F38" s="46"/>
      <c r="G38" s="46"/>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1"/>
      <c r="BD38" s="81"/>
      <c r="BE38" s="81"/>
      <c r="BF38" s="81"/>
      <c r="BG38" s="81"/>
      <c r="BH38" s="81"/>
      <c r="BI38" s="81"/>
      <c r="BJ38" s="81"/>
      <c r="BK38" s="81"/>
      <c r="BL38" s="81"/>
      <c r="BM38" s="81"/>
      <c r="BN38" s="81"/>
      <c r="BO38" s="81"/>
      <c r="BP38" s="81"/>
      <c r="BQ38" s="81"/>
      <c r="BR38" s="81"/>
      <c r="BS38" s="81"/>
      <c r="BT38" s="81"/>
      <c r="BU38" s="81"/>
      <c r="BV38" s="81"/>
      <c r="BW38" s="81"/>
      <c r="BX38" s="81"/>
      <c r="BY38" s="81"/>
      <c r="BZ38" s="81"/>
      <c r="CA38" s="81"/>
      <c r="CB38" s="81"/>
      <c r="CC38" s="81"/>
      <c r="CD38" s="81"/>
      <c r="CE38" s="81"/>
      <c r="CF38" s="81"/>
      <c r="CG38" s="81"/>
      <c r="CH38" s="81"/>
      <c r="CI38" s="81"/>
      <c r="CJ38" s="81"/>
      <c r="CK38" s="81"/>
      <c r="CL38" s="81"/>
      <c r="CM38" s="81"/>
      <c r="CN38" s="81"/>
      <c r="CO38" s="81"/>
      <c r="CP38" s="81"/>
      <c r="CQ38" s="81"/>
      <c r="CR38" s="81"/>
      <c r="CS38" s="81"/>
      <c r="CT38" s="81"/>
      <c r="CU38" s="81"/>
      <c r="CV38" s="81"/>
      <c r="CW38" s="81"/>
      <c r="CX38" s="81"/>
      <c r="CY38" s="81"/>
      <c r="CZ38" s="81"/>
      <c r="DA38" s="81"/>
      <c r="DB38" s="81"/>
      <c r="DC38" s="81"/>
      <c r="DD38" s="81"/>
      <c r="DE38" s="81"/>
      <c r="DF38" s="81"/>
      <c r="DG38" s="81"/>
      <c r="DH38" s="81"/>
      <c r="DI38" s="81"/>
      <c r="DJ38" s="81"/>
      <c r="DK38" s="81"/>
      <c r="DL38" s="81"/>
      <c r="DM38" s="81"/>
      <c r="DN38" s="81"/>
      <c r="DO38" s="81"/>
      <c r="DP38" s="81"/>
      <c r="DQ38" s="81"/>
      <c r="DR38" s="81"/>
      <c r="DS38" s="81"/>
      <c r="DT38" s="81"/>
      <c r="DU38" s="81"/>
      <c r="DV38" s="81"/>
      <c r="DW38" s="81"/>
      <c r="DX38" s="81"/>
      <c r="DY38" s="81"/>
      <c r="DZ38" s="81"/>
      <c r="EA38" s="81"/>
      <c r="EB38" s="81"/>
      <c r="EC38" s="81"/>
      <c r="ED38" s="81"/>
      <c r="EE38" s="81"/>
      <c r="EF38" s="81"/>
      <c r="EG38" s="81"/>
      <c r="EH38" s="81"/>
      <c r="EI38" s="81"/>
      <c r="EJ38" s="81"/>
      <c r="EK38" s="81"/>
      <c r="EL38" s="81"/>
      <c r="EM38" s="81"/>
      <c r="EN38" s="81"/>
      <c r="EO38" s="81"/>
      <c r="EP38" s="81"/>
      <c r="EQ38" s="81"/>
      <c r="ER38" s="81"/>
      <c r="ES38" s="81"/>
      <c r="ET38" s="81"/>
      <c r="EU38" s="81"/>
      <c r="EV38" s="81"/>
      <c r="EW38" s="81"/>
      <c r="EX38" s="81"/>
      <c r="EY38" s="81"/>
      <c r="EZ38" s="81"/>
      <c r="FA38" s="81"/>
      <c r="FB38" s="81"/>
      <c r="FC38" s="81"/>
      <c r="FD38" s="81"/>
      <c r="FE38" s="81"/>
      <c r="FF38" s="6"/>
      <c r="FG38" s="6"/>
    </row>
    <row r="39" spans="1:163" ht="75">
      <c r="A39" s="82" t="s">
        <v>70</v>
      </c>
      <c r="B39" s="83" t="s">
        <v>71</v>
      </c>
      <c r="C39" s="46"/>
      <c r="D39" s="65"/>
      <c r="E39" s="65"/>
      <c r="F39" s="46"/>
      <c r="G39" s="46"/>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P39" s="81"/>
      <c r="BQ39" s="81"/>
      <c r="BR39" s="81"/>
      <c r="BS39" s="81"/>
      <c r="BT39" s="81"/>
      <c r="BU39" s="81"/>
      <c r="BV39" s="81"/>
      <c r="BW39" s="81"/>
      <c r="BX39" s="81"/>
      <c r="BY39" s="81"/>
      <c r="BZ39" s="81"/>
      <c r="CA39" s="81"/>
      <c r="CB39" s="81"/>
      <c r="CC39" s="81"/>
      <c r="CD39" s="81"/>
      <c r="CE39" s="81"/>
      <c r="CF39" s="81"/>
      <c r="CG39" s="81"/>
      <c r="CH39" s="81"/>
      <c r="CI39" s="81"/>
      <c r="CJ39" s="81"/>
      <c r="CK39" s="81"/>
      <c r="CL39" s="81"/>
      <c r="CM39" s="81"/>
      <c r="CN39" s="81"/>
      <c r="CO39" s="81"/>
      <c r="CP39" s="81"/>
      <c r="CQ39" s="81"/>
      <c r="CR39" s="81"/>
      <c r="CS39" s="81"/>
      <c r="CT39" s="81"/>
      <c r="CU39" s="81"/>
      <c r="CV39" s="81"/>
      <c r="CW39" s="81"/>
      <c r="CX39" s="81"/>
      <c r="CY39" s="81"/>
      <c r="CZ39" s="81"/>
      <c r="DA39" s="81"/>
      <c r="DB39" s="81"/>
      <c r="DC39" s="81"/>
      <c r="DD39" s="81"/>
      <c r="DE39" s="81"/>
      <c r="DF39" s="81"/>
      <c r="DG39" s="81"/>
      <c r="DH39" s="81"/>
      <c r="DI39" s="81"/>
      <c r="DJ39" s="81"/>
      <c r="DK39" s="81"/>
      <c r="DL39" s="81"/>
      <c r="DM39" s="81"/>
      <c r="DN39" s="81"/>
      <c r="DO39" s="81"/>
      <c r="DP39" s="81"/>
      <c r="DQ39" s="81"/>
      <c r="DR39" s="81"/>
      <c r="DS39" s="81"/>
      <c r="DT39" s="81"/>
      <c r="DU39" s="81"/>
      <c r="DV39" s="81"/>
      <c r="DW39" s="81"/>
      <c r="DX39" s="81"/>
      <c r="DY39" s="81"/>
      <c r="DZ39" s="81"/>
      <c r="EA39" s="81"/>
      <c r="EB39" s="81"/>
      <c r="EC39" s="81"/>
      <c r="ED39" s="81"/>
      <c r="EE39" s="81"/>
      <c r="EF39" s="81"/>
      <c r="EG39" s="81"/>
      <c r="EH39" s="81"/>
      <c r="EI39" s="81"/>
      <c r="EJ39" s="81"/>
      <c r="EK39" s="81"/>
      <c r="EL39" s="81"/>
      <c r="EM39" s="81"/>
      <c r="EN39" s="81"/>
      <c r="EO39" s="81"/>
      <c r="EP39" s="81"/>
      <c r="EQ39" s="81"/>
      <c r="ER39" s="81"/>
      <c r="ES39" s="81"/>
      <c r="ET39" s="81"/>
      <c r="EU39" s="81"/>
      <c r="EV39" s="81"/>
      <c r="EW39" s="81"/>
      <c r="EX39" s="81"/>
      <c r="EY39" s="81"/>
      <c r="EZ39" s="81"/>
      <c r="FA39" s="81"/>
      <c r="FB39" s="81"/>
      <c r="FC39" s="81"/>
      <c r="FD39" s="81"/>
      <c r="FE39" s="81"/>
      <c r="FF39" s="6"/>
      <c r="FG39" s="6"/>
    </row>
    <row r="40" spans="1:163" ht="75">
      <c r="A40" s="82" t="s">
        <v>72</v>
      </c>
      <c r="B40" s="83" t="s">
        <v>73</v>
      </c>
      <c r="C40" s="46"/>
      <c r="D40" s="65"/>
      <c r="E40" s="65"/>
      <c r="F40" s="46"/>
      <c r="G40" s="46"/>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1"/>
      <c r="AX40" s="81"/>
      <c r="AY40" s="81"/>
      <c r="AZ40" s="81"/>
      <c r="BA40" s="81"/>
      <c r="BB40" s="81"/>
      <c r="BC40" s="81"/>
      <c r="BD40" s="81"/>
      <c r="BE40" s="81"/>
      <c r="BF40" s="81"/>
      <c r="BG40" s="81"/>
      <c r="BH40" s="81"/>
      <c r="BI40" s="81"/>
      <c r="BJ40" s="81"/>
      <c r="BK40" s="81"/>
      <c r="BL40" s="81"/>
      <c r="BM40" s="81"/>
      <c r="BN40" s="81"/>
      <c r="BO40" s="81"/>
      <c r="BP40" s="81"/>
      <c r="BQ40" s="81"/>
      <c r="BR40" s="81"/>
      <c r="BS40" s="81"/>
      <c r="BT40" s="81"/>
      <c r="BU40" s="81"/>
      <c r="BV40" s="81"/>
      <c r="BW40" s="81"/>
      <c r="BX40" s="81"/>
      <c r="BY40" s="81"/>
      <c r="BZ40" s="81"/>
      <c r="CA40" s="81"/>
      <c r="CB40" s="81"/>
      <c r="CC40" s="81"/>
      <c r="CD40" s="81"/>
      <c r="CE40" s="81"/>
      <c r="CF40" s="81"/>
      <c r="CG40" s="81"/>
      <c r="CH40" s="81"/>
      <c r="CI40" s="81"/>
      <c r="CJ40" s="81"/>
      <c r="CK40" s="81"/>
      <c r="CL40" s="81"/>
      <c r="CM40" s="81"/>
      <c r="CN40" s="81"/>
      <c r="CO40" s="81"/>
      <c r="CP40" s="81"/>
      <c r="CQ40" s="81"/>
      <c r="CR40" s="81"/>
      <c r="CS40" s="81"/>
      <c r="CT40" s="81"/>
      <c r="CU40" s="81"/>
      <c r="CV40" s="81"/>
      <c r="CW40" s="81"/>
      <c r="CX40" s="81"/>
      <c r="CY40" s="81"/>
      <c r="CZ40" s="81"/>
      <c r="DA40" s="81"/>
      <c r="DB40" s="81"/>
      <c r="DC40" s="81"/>
      <c r="DD40" s="81"/>
      <c r="DE40" s="81"/>
      <c r="DF40" s="81"/>
      <c r="DG40" s="81"/>
      <c r="DH40" s="81"/>
      <c r="DI40" s="81"/>
      <c r="DJ40" s="81"/>
      <c r="DK40" s="81"/>
      <c r="DL40" s="81"/>
      <c r="DM40" s="81"/>
      <c r="DN40" s="81"/>
      <c r="DO40" s="81"/>
      <c r="DP40" s="81"/>
      <c r="DQ40" s="81"/>
      <c r="DR40" s="81"/>
      <c r="DS40" s="81"/>
      <c r="DT40" s="81"/>
      <c r="DU40" s="81"/>
      <c r="DV40" s="81"/>
      <c r="DW40" s="81"/>
      <c r="DX40" s="81"/>
      <c r="DY40" s="81"/>
      <c r="DZ40" s="81"/>
      <c r="EA40" s="81"/>
      <c r="EB40" s="81"/>
      <c r="EC40" s="81"/>
      <c r="ED40" s="81"/>
      <c r="EE40" s="81"/>
      <c r="EF40" s="81"/>
      <c r="EG40" s="81"/>
      <c r="EH40" s="81"/>
      <c r="EI40" s="81"/>
      <c r="EJ40" s="81"/>
      <c r="EK40" s="81"/>
      <c r="EL40" s="81"/>
      <c r="EM40" s="81"/>
      <c r="EN40" s="81"/>
      <c r="EO40" s="81"/>
      <c r="EP40" s="81"/>
      <c r="EQ40" s="81"/>
      <c r="ER40" s="81"/>
      <c r="ES40" s="81"/>
      <c r="ET40" s="81"/>
      <c r="EU40" s="81"/>
      <c r="EV40" s="81"/>
      <c r="EW40" s="81"/>
      <c r="EX40" s="81"/>
      <c r="EY40" s="81"/>
      <c r="EZ40" s="81"/>
      <c r="FA40" s="81"/>
      <c r="FB40" s="81"/>
      <c r="FC40" s="81"/>
      <c r="FD40" s="81"/>
      <c r="FE40" s="81"/>
      <c r="FF40" s="6"/>
      <c r="FG40" s="6"/>
    </row>
    <row r="41" spans="1:163" ht="75">
      <c r="A41" s="82" t="s">
        <v>74</v>
      </c>
      <c r="B41" s="83" t="s">
        <v>75</v>
      </c>
      <c r="C41" s="46"/>
      <c r="D41" s="65"/>
      <c r="E41" s="65"/>
      <c r="F41" s="46"/>
      <c r="G41" s="46">
        <v>0</v>
      </c>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1"/>
      <c r="DM41" s="81"/>
      <c r="DN41" s="81"/>
      <c r="DO41" s="81"/>
      <c r="DP41" s="81"/>
      <c r="DQ41" s="81"/>
      <c r="DR41" s="81"/>
      <c r="DS41" s="81"/>
      <c r="DT41" s="81"/>
      <c r="DU41" s="81"/>
      <c r="DV41" s="81"/>
      <c r="DW41" s="81"/>
      <c r="DX41" s="81"/>
      <c r="DY41" s="81"/>
      <c r="DZ41" s="81"/>
      <c r="EA41" s="81"/>
      <c r="EB41" s="81"/>
      <c r="EC41" s="81"/>
      <c r="ED41" s="81"/>
      <c r="EE41" s="81"/>
      <c r="EF41" s="81"/>
      <c r="EG41" s="81"/>
      <c r="EH41" s="81"/>
      <c r="EI41" s="81"/>
      <c r="EJ41" s="81"/>
      <c r="EK41" s="81"/>
      <c r="EL41" s="81"/>
      <c r="EM41" s="81"/>
      <c r="EN41" s="81"/>
      <c r="EO41" s="81"/>
      <c r="EP41" s="81"/>
      <c r="EQ41" s="81"/>
      <c r="ER41" s="81"/>
      <c r="ES41" s="81"/>
      <c r="ET41" s="81"/>
      <c r="EU41" s="81"/>
      <c r="EV41" s="81"/>
      <c r="EW41" s="81"/>
      <c r="EX41" s="81"/>
      <c r="EY41" s="81"/>
      <c r="EZ41" s="81"/>
      <c r="FA41" s="81"/>
      <c r="FB41" s="81"/>
      <c r="FC41" s="81"/>
      <c r="FD41" s="81"/>
      <c r="FE41" s="81"/>
      <c r="FF41" s="6"/>
      <c r="FG41" s="6"/>
    </row>
    <row r="42" spans="1:163" ht="60">
      <c r="A42" s="82" t="s">
        <v>76</v>
      </c>
      <c r="B42" s="83" t="s">
        <v>77</v>
      </c>
      <c r="C42" s="46"/>
      <c r="D42" s="65">
        <v>8000</v>
      </c>
      <c r="E42" s="65">
        <v>2100</v>
      </c>
      <c r="F42" s="46">
        <v>23</v>
      </c>
      <c r="G42" s="46">
        <v>1</v>
      </c>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G42" s="81"/>
      <c r="BH42" s="81"/>
      <c r="BI42" s="81"/>
      <c r="BJ42" s="81"/>
      <c r="BK42" s="81"/>
      <c r="BL42" s="81"/>
      <c r="BM42" s="81"/>
      <c r="BN42" s="81"/>
      <c r="BO42" s="81"/>
      <c r="BP42" s="81"/>
      <c r="BQ42" s="81"/>
      <c r="BR42" s="81"/>
      <c r="BS42" s="81"/>
      <c r="BT42" s="81"/>
      <c r="BU42" s="81"/>
      <c r="BV42" s="81"/>
      <c r="BW42" s="81"/>
      <c r="BX42" s="81"/>
      <c r="BY42" s="81"/>
      <c r="BZ42" s="81"/>
      <c r="CA42" s="81"/>
      <c r="CB42" s="81"/>
      <c r="CC42" s="81"/>
      <c r="CD42" s="81"/>
      <c r="CE42" s="81"/>
      <c r="CF42" s="81"/>
      <c r="CG42" s="81"/>
      <c r="CH42" s="81"/>
      <c r="CI42" s="81"/>
      <c r="CJ42" s="81"/>
      <c r="CK42" s="81"/>
      <c r="CL42" s="81"/>
      <c r="CM42" s="81"/>
      <c r="CN42" s="81"/>
      <c r="CO42" s="81"/>
      <c r="CP42" s="81"/>
      <c r="CQ42" s="81"/>
      <c r="CR42" s="81"/>
      <c r="CS42" s="81"/>
      <c r="CT42" s="81"/>
      <c r="CU42" s="81"/>
      <c r="CV42" s="81"/>
      <c r="CW42" s="81"/>
      <c r="CX42" s="81"/>
      <c r="CY42" s="81"/>
      <c r="CZ42" s="81"/>
      <c r="DA42" s="81"/>
      <c r="DB42" s="81"/>
      <c r="DC42" s="81"/>
      <c r="DD42" s="81"/>
      <c r="DE42" s="81"/>
      <c r="DF42" s="81"/>
      <c r="DG42" s="81"/>
      <c r="DH42" s="81"/>
      <c r="DI42" s="81"/>
      <c r="DJ42" s="81"/>
      <c r="DK42" s="81"/>
      <c r="DL42" s="81"/>
      <c r="DM42" s="81"/>
      <c r="DN42" s="81"/>
      <c r="DO42" s="81"/>
      <c r="DP42" s="81"/>
      <c r="DQ42" s="81"/>
      <c r="DR42" s="81"/>
      <c r="DS42" s="81"/>
      <c r="DT42" s="81"/>
      <c r="DU42" s="81"/>
      <c r="DV42" s="81"/>
      <c r="DW42" s="81"/>
      <c r="DX42" s="81"/>
      <c r="DY42" s="81"/>
      <c r="DZ42" s="81"/>
      <c r="EA42" s="81"/>
      <c r="EB42" s="81"/>
      <c r="EC42" s="81"/>
      <c r="ED42" s="81"/>
      <c r="EE42" s="81"/>
      <c r="EF42" s="81"/>
      <c r="EG42" s="81"/>
      <c r="EH42" s="81"/>
      <c r="EI42" s="81"/>
      <c r="EJ42" s="81"/>
      <c r="EK42" s="81"/>
      <c r="EL42" s="81"/>
      <c r="EM42" s="81"/>
      <c r="EN42" s="81"/>
      <c r="EO42" s="81"/>
      <c r="EP42" s="81"/>
      <c r="EQ42" s="81"/>
      <c r="ER42" s="81"/>
      <c r="ES42" s="81"/>
      <c r="ET42" s="81"/>
      <c r="EU42" s="81"/>
      <c r="EV42" s="81"/>
      <c r="EW42" s="81"/>
      <c r="EX42" s="81"/>
      <c r="EY42" s="81"/>
      <c r="EZ42" s="81"/>
      <c r="FA42" s="81"/>
      <c r="FB42" s="81"/>
      <c r="FC42" s="81"/>
      <c r="FD42" s="81"/>
      <c r="FE42" s="81"/>
      <c r="FF42" s="6"/>
      <c r="FG42" s="6"/>
    </row>
    <row r="43" spans="1:163" ht="30" customHeight="1">
      <c r="A43" s="82" t="s">
        <v>78</v>
      </c>
      <c r="B43" s="83" t="s">
        <v>79</v>
      </c>
      <c r="C43" s="46"/>
      <c r="D43" s="65"/>
      <c r="E43" s="65"/>
      <c r="F43" s="46">
        <f>-3130-7473-5884</f>
        <v>-16487</v>
      </c>
      <c r="G43" s="46">
        <v>-5884</v>
      </c>
      <c r="H43" s="81"/>
      <c r="I43" s="81"/>
      <c r="J43" s="81"/>
      <c r="K43" s="81"/>
      <c r="L43" s="81"/>
      <c r="M43" s="81"/>
      <c r="N43" s="81"/>
      <c r="O43" s="81"/>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81"/>
      <c r="AV43" s="81"/>
      <c r="AW43" s="81"/>
      <c r="AX43" s="81"/>
      <c r="AY43" s="81"/>
      <c r="AZ43" s="81"/>
      <c r="BA43" s="81"/>
      <c r="BB43" s="81"/>
      <c r="BC43" s="81"/>
      <c r="BD43" s="81"/>
      <c r="BE43" s="81"/>
      <c r="BF43" s="81"/>
      <c r="BG43" s="81"/>
      <c r="BH43" s="81"/>
      <c r="BI43" s="81"/>
      <c r="BJ43" s="81"/>
      <c r="BK43" s="81"/>
      <c r="BL43" s="81"/>
      <c r="BM43" s="81"/>
      <c r="BN43" s="81"/>
      <c r="BO43" s="81"/>
      <c r="BP43" s="81"/>
      <c r="BQ43" s="81"/>
      <c r="BR43" s="81"/>
      <c r="BS43" s="81"/>
      <c r="BT43" s="81"/>
      <c r="BU43" s="81"/>
      <c r="BV43" s="81"/>
      <c r="BW43" s="81"/>
      <c r="BX43" s="81"/>
      <c r="BY43" s="81"/>
      <c r="BZ43" s="81"/>
      <c r="CA43" s="81"/>
      <c r="CB43" s="81"/>
      <c r="CC43" s="81"/>
      <c r="CD43" s="81"/>
      <c r="CE43" s="81"/>
      <c r="CF43" s="81"/>
      <c r="CG43" s="81"/>
      <c r="CH43" s="81"/>
      <c r="CI43" s="81"/>
      <c r="CJ43" s="81"/>
      <c r="CK43" s="81"/>
      <c r="CL43" s="81"/>
      <c r="CM43" s="81"/>
      <c r="CN43" s="81"/>
      <c r="CO43" s="81"/>
      <c r="CP43" s="81"/>
      <c r="CQ43" s="81"/>
      <c r="CR43" s="81"/>
      <c r="CS43" s="81"/>
      <c r="CT43" s="81"/>
      <c r="CU43" s="81"/>
      <c r="CV43" s="81"/>
      <c r="CW43" s="81"/>
      <c r="CX43" s="81"/>
      <c r="CY43" s="81"/>
      <c r="CZ43" s="81"/>
      <c r="DA43" s="81"/>
      <c r="DB43" s="81"/>
      <c r="DC43" s="81"/>
      <c r="DD43" s="81"/>
      <c r="DE43" s="81"/>
      <c r="DF43" s="81"/>
      <c r="DG43" s="81"/>
      <c r="DH43" s="81"/>
      <c r="DI43" s="81"/>
      <c r="DJ43" s="81"/>
      <c r="DK43" s="81"/>
      <c r="DL43" s="81"/>
      <c r="DM43" s="81"/>
      <c r="DN43" s="81"/>
      <c r="DO43" s="81"/>
      <c r="DP43" s="81"/>
      <c r="DQ43" s="81"/>
      <c r="DR43" s="81"/>
      <c r="DS43" s="81"/>
      <c r="DT43" s="81"/>
      <c r="DU43" s="81"/>
      <c r="DV43" s="81"/>
      <c r="DW43" s="81"/>
      <c r="DX43" s="81"/>
      <c r="DY43" s="81"/>
      <c r="DZ43" s="81"/>
      <c r="EA43" s="81"/>
      <c r="EB43" s="81"/>
      <c r="EC43" s="81"/>
      <c r="ED43" s="81"/>
      <c r="EE43" s="81"/>
      <c r="EF43" s="81"/>
      <c r="EG43" s="81"/>
      <c r="EH43" s="81"/>
      <c r="EI43" s="81"/>
      <c r="EJ43" s="81"/>
      <c r="EK43" s="81"/>
      <c r="EL43" s="81"/>
      <c r="EM43" s="81"/>
      <c r="EN43" s="81"/>
      <c r="EO43" s="81"/>
      <c r="EP43" s="81"/>
      <c r="EQ43" s="81"/>
      <c r="ER43" s="81"/>
      <c r="ES43" s="81"/>
      <c r="ET43" s="81"/>
      <c r="EU43" s="81"/>
      <c r="EV43" s="81"/>
      <c r="EW43" s="81"/>
      <c r="EX43" s="81"/>
      <c r="EY43" s="81"/>
      <c r="EZ43" s="81"/>
      <c r="FA43" s="81"/>
      <c r="FB43" s="81"/>
      <c r="FC43" s="81"/>
      <c r="FD43" s="81"/>
      <c r="FE43" s="81"/>
      <c r="FF43" s="6"/>
      <c r="FG43" s="6"/>
    </row>
    <row r="44" spans="1:163" ht="15">
      <c r="A44" s="82" t="s">
        <v>80</v>
      </c>
      <c r="B44" s="83" t="s">
        <v>81</v>
      </c>
      <c r="C44" s="46"/>
      <c r="D44" s="65"/>
      <c r="E44" s="65"/>
      <c r="F44" s="46">
        <f>42173+85057+43968</f>
        <v>171198</v>
      </c>
      <c r="G44" s="46">
        <v>43968</v>
      </c>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81"/>
      <c r="BB44" s="81"/>
      <c r="BC44" s="81"/>
      <c r="BD44" s="81"/>
      <c r="BE44" s="81"/>
      <c r="BF44" s="81"/>
      <c r="BG44" s="81"/>
      <c r="BH44" s="81"/>
      <c r="BI44" s="81"/>
      <c r="BJ44" s="81"/>
      <c r="BK44" s="81"/>
      <c r="BL44" s="81"/>
      <c r="BM44" s="81"/>
      <c r="BN44" s="81"/>
      <c r="BO44" s="81"/>
      <c r="BP44" s="81"/>
      <c r="BQ44" s="81"/>
      <c r="BR44" s="81"/>
      <c r="BS44" s="81"/>
      <c r="BT44" s="81"/>
      <c r="BU44" s="81"/>
      <c r="BV44" s="81"/>
      <c r="BW44" s="81"/>
      <c r="BX44" s="81"/>
      <c r="BY44" s="81"/>
      <c r="BZ44" s="81"/>
      <c r="CA44" s="81"/>
      <c r="CB44" s="81"/>
      <c r="CC44" s="81"/>
      <c r="CD44" s="81"/>
      <c r="CE44" s="81"/>
      <c r="CF44" s="81"/>
      <c r="CG44" s="81"/>
      <c r="CH44" s="81"/>
      <c r="CI44" s="81"/>
      <c r="CJ44" s="81"/>
      <c r="CK44" s="81"/>
      <c r="CL44" s="81"/>
      <c r="CM44" s="81"/>
      <c r="CN44" s="81"/>
      <c r="CO44" s="81"/>
      <c r="CP44" s="81"/>
      <c r="CQ44" s="81"/>
      <c r="CR44" s="81"/>
      <c r="CS44" s="81"/>
      <c r="CT44" s="81"/>
      <c r="CU44" s="81"/>
      <c r="CV44" s="81"/>
      <c r="CW44" s="81"/>
      <c r="CX44" s="81"/>
      <c r="CY44" s="81"/>
      <c r="CZ44" s="81"/>
      <c r="DA44" s="81"/>
      <c r="DB44" s="81"/>
      <c r="DC44" s="81"/>
      <c r="DD44" s="81"/>
      <c r="DE44" s="81"/>
      <c r="DF44" s="81"/>
      <c r="DG44" s="81"/>
      <c r="DH44" s="81"/>
      <c r="DI44" s="81"/>
      <c r="DJ44" s="81"/>
      <c r="DK44" s="81"/>
      <c r="DL44" s="81"/>
      <c r="DM44" s="81"/>
      <c r="DN44" s="81"/>
      <c r="DO44" s="81"/>
      <c r="DP44" s="81"/>
      <c r="DQ44" s="81"/>
      <c r="DR44" s="81"/>
      <c r="DS44" s="81"/>
      <c r="DT44" s="81"/>
      <c r="DU44" s="81"/>
      <c r="DV44" s="81"/>
      <c r="DW44" s="81"/>
      <c r="DX44" s="81"/>
      <c r="DY44" s="81"/>
      <c r="DZ44" s="81"/>
      <c r="EA44" s="81"/>
      <c r="EB44" s="81"/>
      <c r="EC44" s="81"/>
      <c r="ED44" s="81"/>
      <c r="EE44" s="81"/>
      <c r="EF44" s="81"/>
      <c r="EG44" s="81"/>
      <c r="EH44" s="81"/>
      <c r="EI44" s="81"/>
      <c r="EJ44" s="81"/>
      <c r="EK44" s="81"/>
      <c r="EL44" s="81"/>
      <c r="EM44" s="81"/>
      <c r="EN44" s="81"/>
      <c r="EO44" s="81"/>
      <c r="EP44" s="81"/>
      <c r="EQ44" s="81"/>
      <c r="ER44" s="81"/>
      <c r="ES44" s="81"/>
      <c r="ET44" s="81"/>
      <c r="EU44" s="81"/>
      <c r="EV44" s="81"/>
      <c r="EW44" s="81"/>
      <c r="EX44" s="81"/>
      <c r="EY44" s="81"/>
      <c r="EZ44" s="81"/>
      <c r="FA44" s="81"/>
      <c r="FB44" s="81"/>
      <c r="FC44" s="81"/>
      <c r="FD44" s="81"/>
      <c r="FE44" s="81"/>
      <c r="FF44" s="6"/>
      <c r="FG44" s="6"/>
    </row>
    <row r="45" spans="1:163" ht="30">
      <c r="A45" s="82" t="s">
        <v>82</v>
      </c>
      <c r="B45" s="83" t="s">
        <v>83</v>
      </c>
      <c r="C45" s="46"/>
      <c r="D45" s="65">
        <v>53000</v>
      </c>
      <c r="E45" s="65">
        <v>13540</v>
      </c>
      <c r="F45" s="46">
        <f>3096+4889+6552</f>
        <v>14537</v>
      </c>
      <c r="G45" s="46">
        <v>6552</v>
      </c>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1"/>
      <c r="DQ45" s="81"/>
      <c r="DR45" s="81"/>
      <c r="DS45" s="81"/>
      <c r="DT45" s="81"/>
      <c r="DU45" s="81"/>
      <c r="DV45" s="81"/>
      <c r="DW45" s="81"/>
      <c r="DX45" s="81"/>
      <c r="DY45" s="81"/>
      <c r="DZ45" s="81"/>
      <c r="EA45" s="81"/>
      <c r="EB45" s="81"/>
      <c r="EC45" s="81"/>
      <c r="ED45" s="81"/>
      <c r="EE45" s="81"/>
      <c r="EF45" s="81"/>
      <c r="EG45" s="81"/>
      <c r="EH45" s="81"/>
      <c r="EI45" s="81"/>
      <c r="EJ45" s="81"/>
      <c r="EK45" s="81"/>
      <c r="EL45" s="81"/>
      <c r="EM45" s="81"/>
      <c r="EN45" s="81"/>
      <c r="EO45" s="81"/>
      <c r="EP45" s="81"/>
      <c r="EQ45" s="81"/>
      <c r="ER45" s="81"/>
      <c r="ES45" s="81"/>
      <c r="ET45" s="81"/>
      <c r="EU45" s="81"/>
      <c r="EV45" s="81"/>
      <c r="EW45" s="81"/>
      <c r="EX45" s="81"/>
      <c r="EY45" s="81"/>
      <c r="EZ45" s="81"/>
      <c r="FA45" s="81"/>
      <c r="FB45" s="81"/>
      <c r="FC45" s="81"/>
      <c r="FD45" s="81"/>
      <c r="FE45" s="81"/>
      <c r="FF45" s="6"/>
      <c r="FG45" s="6"/>
    </row>
    <row r="46" spans="1:163" ht="38.25" customHeight="1">
      <c r="A46" s="87" t="s">
        <v>84</v>
      </c>
      <c r="B46" s="88" t="s">
        <v>85</v>
      </c>
      <c r="C46" s="46"/>
      <c r="D46" s="65">
        <v>0</v>
      </c>
      <c r="E46" s="65">
        <v>0</v>
      </c>
      <c r="F46" s="46"/>
      <c r="G46" s="46"/>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1"/>
      <c r="DA46" s="81"/>
      <c r="DB46" s="81"/>
      <c r="DC46" s="81"/>
      <c r="DD46" s="81"/>
      <c r="DE46" s="81"/>
      <c r="DF46" s="81"/>
      <c r="DG46" s="81"/>
      <c r="DH46" s="81"/>
      <c r="DI46" s="81"/>
      <c r="DJ46" s="81"/>
      <c r="DK46" s="81"/>
      <c r="DL46" s="81"/>
      <c r="DM46" s="81"/>
      <c r="DN46" s="81"/>
      <c r="DO46" s="81"/>
      <c r="DP46" s="81"/>
      <c r="DQ46" s="81"/>
      <c r="DR46" s="81"/>
      <c r="DS46" s="81"/>
      <c r="DT46" s="81"/>
      <c r="DU46" s="81"/>
      <c r="DV46" s="81"/>
      <c r="DW46" s="81"/>
      <c r="DX46" s="81"/>
      <c r="DY46" s="81"/>
      <c r="DZ46" s="81"/>
      <c r="EA46" s="81"/>
      <c r="EB46" s="81"/>
      <c r="EC46" s="81"/>
      <c r="ED46" s="81"/>
      <c r="EE46" s="81"/>
      <c r="EF46" s="81"/>
      <c r="EG46" s="81"/>
      <c r="EH46" s="81"/>
      <c r="EI46" s="81"/>
      <c r="EJ46" s="81"/>
      <c r="EK46" s="81"/>
      <c r="EL46" s="81"/>
      <c r="EM46" s="81"/>
      <c r="EN46" s="81"/>
      <c r="EO46" s="81"/>
      <c r="EP46" s="81"/>
      <c r="EQ46" s="81"/>
      <c r="ER46" s="81"/>
      <c r="ES46" s="81"/>
      <c r="ET46" s="81"/>
      <c r="EU46" s="81"/>
      <c r="EV46" s="81"/>
      <c r="EW46" s="81"/>
      <c r="EX46" s="81"/>
      <c r="EY46" s="81"/>
      <c r="EZ46" s="81"/>
      <c r="FA46" s="81"/>
      <c r="FB46" s="81"/>
      <c r="FC46" s="81"/>
      <c r="FD46" s="81"/>
      <c r="FE46" s="81"/>
      <c r="FF46" s="6"/>
      <c r="FG46" s="6"/>
    </row>
    <row r="47" spans="1:163" ht="30">
      <c r="A47" s="87" t="s">
        <v>86</v>
      </c>
      <c r="B47" s="88" t="s">
        <v>87</v>
      </c>
      <c r="C47" s="46"/>
      <c r="D47" s="65"/>
      <c r="E47" s="65"/>
      <c r="F47" s="46"/>
      <c r="G47" s="46"/>
      <c r="H47" s="81"/>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c r="BR47" s="81"/>
      <c r="BS47" s="81"/>
      <c r="BT47" s="81"/>
      <c r="BU47" s="81"/>
      <c r="BV47" s="81"/>
      <c r="BW47" s="81"/>
      <c r="BX47" s="81"/>
      <c r="BY47" s="81"/>
      <c r="BZ47" s="81"/>
      <c r="CA47" s="81"/>
      <c r="CB47" s="81"/>
      <c r="CC47" s="81"/>
      <c r="CD47" s="81"/>
      <c r="CE47" s="81"/>
      <c r="CF47" s="81"/>
      <c r="CG47" s="81"/>
      <c r="CH47" s="81"/>
      <c r="CI47" s="81"/>
      <c r="CJ47" s="81"/>
      <c r="CK47" s="81"/>
      <c r="CL47" s="81"/>
      <c r="CM47" s="81"/>
      <c r="CN47" s="81"/>
      <c r="CO47" s="81"/>
      <c r="CP47" s="81"/>
      <c r="CQ47" s="81"/>
      <c r="CR47" s="81"/>
      <c r="CS47" s="81"/>
      <c r="CT47" s="81"/>
      <c r="CU47" s="81"/>
      <c r="CV47" s="81"/>
      <c r="CW47" s="81"/>
      <c r="CX47" s="81"/>
      <c r="CY47" s="81"/>
      <c r="CZ47" s="81"/>
      <c r="DA47" s="81"/>
      <c r="DB47" s="81"/>
      <c r="DC47" s="81"/>
      <c r="DD47" s="81"/>
      <c r="DE47" s="81"/>
      <c r="DF47" s="81"/>
      <c r="DG47" s="81"/>
      <c r="DH47" s="81"/>
      <c r="DI47" s="81"/>
      <c r="DJ47" s="81"/>
      <c r="DK47" s="81"/>
      <c r="DL47" s="81"/>
      <c r="DM47" s="81"/>
      <c r="DN47" s="81"/>
      <c r="DO47" s="81"/>
      <c r="DP47" s="81"/>
      <c r="DQ47" s="81"/>
      <c r="DR47" s="81"/>
      <c r="DS47" s="81"/>
      <c r="DT47" s="81"/>
      <c r="DU47" s="81"/>
      <c r="DV47" s="81"/>
      <c r="DW47" s="81"/>
      <c r="DX47" s="81"/>
      <c r="DY47" s="81"/>
      <c r="DZ47" s="81"/>
      <c r="EA47" s="81"/>
      <c r="EB47" s="81"/>
      <c r="EC47" s="81"/>
      <c r="ED47" s="81"/>
      <c r="EE47" s="81"/>
      <c r="EF47" s="81"/>
      <c r="EG47" s="81"/>
      <c r="EH47" s="81"/>
      <c r="EI47" s="81"/>
      <c r="EJ47" s="81"/>
      <c r="EK47" s="81"/>
      <c r="EL47" s="81"/>
      <c r="EM47" s="81"/>
      <c r="EN47" s="81"/>
      <c r="EO47" s="81"/>
      <c r="EP47" s="81"/>
      <c r="EQ47" s="81"/>
      <c r="ER47" s="81"/>
      <c r="ES47" s="81"/>
      <c r="ET47" s="81"/>
      <c r="EU47" s="81"/>
      <c r="EV47" s="81"/>
      <c r="EW47" s="81"/>
      <c r="EX47" s="81"/>
      <c r="EY47" s="81"/>
      <c r="EZ47" s="81"/>
      <c r="FA47" s="81"/>
      <c r="FB47" s="81"/>
      <c r="FC47" s="81"/>
      <c r="FD47" s="81"/>
      <c r="FE47" s="81"/>
      <c r="FF47" s="6"/>
      <c r="FG47" s="6"/>
    </row>
    <row r="48" spans="1:163" ht="45">
      <c r="A48" s="87" t="s">
        <v>88</v>
      </c>
      <c r="B48" s="88" t="s">
        <v>89</v>
      </c>
      <c r="C48" s="46"/>
      <c r="D48" s="65">
        <v>15000</v>
      </c>
      <c r="E48" s="65">
        <v>3730</v>
      </c>
      <c r="F48" s="46">
        <f>3004+3199+3422</f>
        <v>9625</v>
      </c>
      <c r="G48" s="46">
        <v>3422</v>
      </c>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1"/>
      <c r="BD48" s="81"/>
      <c r="BE48" s="81"/>
      <c r="BF48" s="81"/>
      <c r="BG48" s="81"/>
      <c r="BH48" s="81"/>
      <c r="BI48" s="81"/>
      <c r="BJ48" s="81"/>
      <c r="BK48" s="81"/>
      <c r="BL48" s="81"/>
      <c r="BM48" s="81"/>
      <c r="BN48" s="81"/>
      <c r="BO48" s="81"/>
      <c r="BP48" s="81"/>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81"/>
      <c r="DU48" s="81"/>
      <c r="DV48" s="81"/>
      <c r="DW48" s="81"/>
      <c r="DX48" s="81"/>
      <c r="DY48" s="81"/>
      <c r="DZ48" s="81"/>
      <c r="EA48" s="81"/>
      <c r="EB48" s="81"/>
      <c r="EC48" s="81"/>
      <c r="ED48" s="81"/>
      <c r="EE48" s="81"/>
      <c r="EF48" s="81"/>
      <c r="EG48" s="81"/>
      <c r="EH48" s="81"/>
      <c r="EI48" s="81"/>
      <c r="EJ48" s="81"/>
      <c r="EK48" s="81"/>
      <c r="EL48" s="81"/>
      <c r="EM48" s="81"/>
      <c r="EN48" s="81"/>
      <c r="EO48" s="81"/>
      <c r="EP48" s="81"/>
      <c r="EQ48" s="81"/>
      <c r="ER48" s="81"/>
      <c r="ES48" s="81"/>
      <c r="ET48" s="81"/>
      <c r="EU48" s="81"/>
      <c r="EV48" s="81"/>
      <c r="EW48" s="81"/>
      <c r="EX48" s="81"/>
      <c r="EY48" s="81"/>
      <c r="EZ48" s="81"/>
      <c r="FA48" s="81"/>
      <c r="FB48" s="81"/>
      <c r="FC48" s="81"/>
      <c r="FD48" s="81"/>
      <c r="FE48" s="81"/>
      <c r="FF48" s="6"/>
      <c r="FG48" s="6"/>
    </row>
    <row r="49" spans="1:163" ht="30">
      <c r="A49" s="87" t="s">
        <v>90</v>
      </c>
      <c r="B49" s="88" t="s">
        <v>91</v>
      </c>
      <c r="C49" s="46"/>
      <c r="D49" s="65">
        <v>8558000</v>
      </c>
      <c r="E49" s="65">
        <v>3298000</v>
      </c>
      <c r="F49" s="46">
        <f>408107+709329+617741</f>
        <v>1735177</v>
      </c>
      <c r="G49" s="46">
        <v>617741</v>
      </c>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1"/>
      <c r="BI49" s="81"/>
      <c r="BJ49" s="81"/>
      <c r="BK49" s="81"/>
      <c r="BL49" s="81"/>
      <c r="BM49" s="81"/>
      <c r="BN49" s="81"/>
      <c r="BO49" s="81"/>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81"/>
      <c r="DU49" s="81"/>
      <c r="DV49" s="81"/>
      <c r="DW49" s="81"/>
      <c r="DX49" s="81"/>
      <c r="DY49" s="81"/>
      <c r="DZ49" s="81"/>
      <c r="EA49" s="81"/>
      <c r="EB49" s="81"/>
      <c r="EC49" s="81"/>
      <c r="ED49" s="81"/>
      <c r="EE49" s="81"/>
      <c r="EF49" s="81"/>
      <c r="EG49" s="81"/>
      <c r="EH49" s="81"/>
      <c r="EI49" s="81"/>
      <c r="EJ49" s="81"/>
      <c r="EK49" s="81"/>
      <c r="EL49" s="81"/>
      <c r="EM49" s="81"/>
      <c r="EN49" s="81"/>
      <c r="EO49" s="81"/>
      <c r="EP49" s="81"/>
      <c r="EQ49" s="81"/>
      <c r="ER49" s="81"/>
      <c r="ES49" s="81"/>
      <c r="ET49" s="81"/>
      <c r="EU49" s="81"/>
      <c r="EV49" s="81"/>
      <c r="EW49" s="81"/>
      <c r="EX49" s="81"/>
      <c r="EY49" s="81"/>
      <c r="EZ49" s="81"/>
      <c r="FA49" s="81"/>
      <c r="FB49" s="81"/>
      <c r="FC49" s="81"/>
      <c r="FD49" s="81"/>
      <c r="FE49" s="81"/>
      <c r="FF49" s="6"/>
      <c r="FG49" s="6"/>
    </row>
    <row r="50" spans="1:163" ht="30">
      <c r="A50" s="82" t="s">
        <v>92</v>
      </c>
      <c r="B50" s="83" t="s">
        <v>93</v>
      </c>
      <c r="C50" s="46"/>
      <c r="D50" s="65"/>
      <c r="E50" s="65"/>
      <c r="F50" s="46"/>
      <c r="G50" s="46"/>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81"/>
      <c r="DU50" s="81"/>
      <c r="DV50" s="81"/>
      <c r="DW50" s="81"/>
      <c r="DX50" s="81"/>
      <c r="DY50" s="81"/>
      <c r="DZ50" s="81"/>
      <c r="EA50" s="81"/>
      <c r="EB50" s="81"/>
      <c r="EC50" s="81"/>
      <c r="ED50" s="81"/>
      <c r="EE50" s="81"/>
      <c r="EF50" s="81"/>
      <c r="EG50" s="81"/>
      <c r="EH50" s="81"/>
      <c r="EI50" s="81"/>
      <c r="EJ50" s="81"/>
      <c r="EK50" s="81"/>
      <c r="EL50" s="81"/>
      <c r="EM50" s="81"/>
      <c r="EN50" s="81"/>
      <c r="EO50" s="81"/>
      <c r="EP50" s="81"/>
      <c r="EQ50" s="81"/>
      <c r="ER50" s="81"/>
      <c r="ES50" s="81"/>
      <c r="ET50" s="81"/>
      <c r="EU50" s="81"/>
      <c r="EV50" s="81"/>
      <c r="EW50" s="81"/>
      <c r="EX50" s="81"/>
      <c r="EY50" s="81"/>
      <c r="EZ50" s="81"/>
      <c r="FA50" s="81"/>
      <c r="FB50" s="81"/>
      <c r="FC50" s="81"/>
      <c r="FD50" s="81"/>
      <c r="FE50" s="81"/>
      <c r="FF50" s="6"/>
      <c r="FG50" s="6"/>
    </row>
    <row r="51" spans="1:163" ht="15">
      <c r="A51" s="79" t="s">
        <v>94</v>
      </c>
      <c r="B51" s="80" t="s">
        <v>95</v>
      </c>
      <c r="C51" s="65">
        <f>+C52+C57</f>
        <v>0</v>
      </c>
      <c r="D51" s="65">
        <f>+D52+D57</f>
        <v>548000</v>
      </c>
      <c r="E51" s="65">
        <f>+E52+E57</f>
        <v>138000</v>
      </c>
      <c r="F51" s="65">
        <f>+F52+F57</f>
        <v>53171.130000000005</v>
      </c>
      <c r="G51" s="65">
        <f>+G52+G57</f>
        <v>8651.41</v>
      </c>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1"/>
      <c r="BD51" s="81"/>
      <c r="BE51" s="81"/>
      <c r="BF51" s="81"/>
      <c r="BG51" s="81"/>
      <c r="BH51" s="81"/>
      <c r="BI51" s="81"/>
      <c r="BJ51" s="81"/>
      <c r="BK51" s="81"/>
      <c r="BL51" s="81"/>
      <c r="BM51" s="81"/>
      <c r="BN51" s="81"/>
      <c r="BO51" s="81"/>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81"/>
      <c r="DU51" s="81"/>
      <c r="DV51" s="81"/>
      <c r="DW51" s="81"/>
      <c r="DX51" s="81"/>
      <c r="DY51" s="81"/>
      <c r="DZ51" s="81"/>
      <c r="EA51" s="81"/>
      <c r="EB51" s="81"/>
      <c r="EC51" s="81"/>
      <c r="ED51" s="81"/>
      <c r="EE51" s="81"/>
      <c r="EF51" s="81"/>
      <c r="EG51" s="81"/>
      <c r="EH51" s="81"/>
      <c r="EI51" s="81"/>
      <c r="EJ51" s="81"/>
      <c r="EK51" s="81"/>
      <c r="EL51" s="81"/>
      <c r="EM51" s="81"/>
      <c r="EN51" s="81"/>
      <c r="EO51" s="81"/>
      <c r="EP51" s="81"/>
      <c r="EQ51" s="81"/>
      <c r="ER51" s="81"/>
      <c r="ES51" s="81"/>
      <c r="ET51" s="81"/>
      <c r="EU51" s="81"/>
      <c r="EV51" s="81"/>
      <c r="EW51" s="81"/>
      <c r="EX51" s="81"/>
      <c r="EY51" s="81"/>
      <c r="EZ51" s="81"/>
      <c r="FA51" s="81"/>
      <c r="FB51" s="81"/>
      <c r="FC51" s="81"/>
      <c r="FD51" s="81"/>
      <c r="FE51" s="81"/>
      <c r="FF51" s="6"/>
      <c r="FG51" s="6"/>
    </row>
    <row r="52" spans="1:163" ht="15">
      <c r="A52" s="79" t="s">
        <v>96</v>
      </c>
      <c r="B52" s="80" t="s">
        <v>97</v>
      </c>
      <c r="C52" s="65">
        <f>+C53+C55</f>
        <v>0</v>
      </c>
      <c r="D52" s="65">
        <f>+D53+D55</f>
        <v>0</v>
      </c>
      <c r="E52" s="65">
        <f>+E53+E55</f>
        <v>0</v>
      </c>
      <c r="F52" s="65">
        <f>+F53+F55</f>
        <v>0</v>
      </c>
      <c r="G52" s="65">
        <f>+G53+G55</f>
        <v>0</v>
      </c>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1"/>
      <c r="AI52" s="81"/>
      <c r="AJ52" s="81"/>
      <c r="AK52" s="81"/>
      <c r="AL52" s="81"/>
      <c r="AM52" s="81"/>
      <c r="AN52" s="81"/>
      <c r="AO52" s="81"/>
      <c r="AP52" s="81"/>
      <c r="AQ52" s="81"/>
      <c r="AR52" s="81"/>
      <c r="AS52" s="81"/>
      <c r="AT52" s="81"/>
      <c r="AU52" s="81"/>
      <c r="AV52" s="81"/>
      <c r="AW52" s="81"/>
      <c r="AX52" s="81"/>
      <c r="AY52" s="81"/>
      <c r="AZ52" s="81"/>
      <c r="BA52" s="81"/>
      <c r="BB52" s="81"/>
      <c r="BC52" s="81"/>
      <c r="BD52" s="81"/>
      <c r="BE52" s="81"/>
      <c r="BF52" s="81"/>
      <c r="BG52" s="81"/>
      <c r="BH52" s="81"/>
      <c r="BI52" s="81"/>
      <c r="BJ52" s="81"/>
      <c r="BK52" s="81"/>
      <c r="BL52" s="81"/>
      <c r="BM52" s="81"/>
      <c r="BN52" s="81"/>
      <c r="BO52" s="81"/>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81"/>
      <c r="DU52" s="81"/>
      <c r="DV52" s="81"/>
      <c r="DW52" s="81"/>
      <c r="DX52" s="81"/>
      <c r="DY52" s="81"/>
      <c r="DZ52" s="81"/>
      <c r="EA52" s="81"/>
      <c r="EB52" s="81"/>
      <c r="EC52" s="81"/>
      <c r="ED52" s="81"/>
      <c r="EE52" s="81"/>
      <c r="EF52" s="81"/>
      <c r="EG52" s="81"/>
      <c r="EH52" s="81"/>
      <c r="EI52" s="81"/>
      <c r="EJ52" s="81"/>
      <c r="EK52" s="81"/>
      <c r="EL52" s="81"/>
      <c r="EM52" s="81"/>
      <c r="EN52" s="81"/>
      <c r="EO52" s="81"/>
      <c r="EP52" s="81"/>
      <c r="EQ52" s="81"/>
      <c r="ER52" s="81"/>
      <c r="ES52" s="81"/>
      <c r="ET52" s="81"/>
      <c r="EU52" s="81"/>
      <c r="EV52" s="81"/>
      <c r="EW52" s="81"/>
      <c r="EX52" s="81"/>
      <c r="EY52" s="81"/>
      <c r="EZ52" s="81"/>
      <c r="FA52" s="81"/>
      <c r="FB52" s="81"/>
      <c r="FC52" s="81"/>
      <c r="FD52" s="81"/>
      <c r="FE52" s="81"/>
      <c r="FF52" s="6"/>
      <c r="FG52" s="6"/>
    </row>
    <row r="53" spans="1:163" ht="15">
      <c r="A53" s="79" t="s">
        <v>98</v>
      </c>
      <c r="B53" s="80" t="s">
        <v>99</v>
      </c>
      <c r="C53" s="65">
        <f>+C54</f>
        <v>0</v>
      </c>
      <c r="D53" s="65">
        <f>+D54</f>
        <v>0</v>
      </c>
      <c r="E53" s="65">
        <f>+E54</f>
        <v>0</v>
      </c>
      <c r="F53" s="65">
        <f>+F54</f>
        <v>0</v>
      </c>
      <c r="G53" s="65">
        <f>+G54</f>
        <v>0</v>
      </c>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c r="EF53" s="81"/>
      <c r="EG53" s="81"/>
      <c r="EH53" s="81"/>
      <c r="EI53" s="81"/>
      <c r="EJ53" s="81"/>
      <c r="EK53" s="81"/>
      <c r="EL53" s="81"/>
      <c r="EM53" s="81"/>
      <c r="EN53" s="81"/>
      <c r="EO53" s="81"/>
      <c r="EP53" s="81"/>
      <c r="EQ53" s="81"/>
      <c r="ER53" s="81"/>
      <c r="ES53" s="81"/>
      <c r="ET53" s="81"/>
      <c r="EU53" s="81"/>
      <c r="EV53" s="81"/>
      <c r="EW53" s="81"/>
      <c r="EX53" s="81"/>
      <c r="EY53" s="81"/>
      <c r="EZ53" s="81"/>
      <c r="FA53" s="81"/>
      <c r="FB53" s="81"/>
      <c r="FC53" s="81"/>
      <c r="FD53" s="81"/>
      <c r="FE53" s="81"/>
      <c r="FF53" s="6"/>
      <c r="FG53" s="6"/>
    </row>
    <row r="54" spans="1:163" ht="15">
      <c r="A54" s="82" t="s">
        <v>100</v>
      </c>
      <c r="B54" s="83" t="s">
        <v>101</v>
      </c>
      <c r="C54" s="46"/>
      <c r="D54" s="65"/>
      <c r="E54" s="65"/>
      <c r="F54" s="46"/>
      <c r="G54" s="46"/>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c r="FA54" s="81"/>
      <c r="FB54" s="81"/>
      <c r="FC54" s="81"/>
      <c r="FD54" s="81"/>
      <c r="FE54" s="81"/>
      <c r="FF54" s="6"/>
      <c r="FG54" s="6"/>
    </row>
    <row r="55" spans="1:163" ht="15">
      <c r="A55" s="79" t="s">
        <v>102</v>
      </c>
      <c r="B55" s="80" t="s">
        <v>103</v>
      </c>
      <c r="C55" s="65">
        <f>+C56</f>
        <v>0</v>
      </c>
      <c r="D55" s="65">
        <f>+D56</f>
        <v>0</v>
      </c>
      <c r="E55" s="65">
        <f>+E56</f>
        <v>0</v>
      </c>
      <c r="F55" s="65">
        <f>+F56</f>
        <v>0</v>
      </c>
      <c r="G55" s="65">
        <f>+G56</f>
        <v>0</v>
      </c>
      <c r="H55" s="81"/>
      <c r="I55" s="81"/>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1"/>
      <c r="AO55" s="81"/>
      <c r="AP55" s="81"/>
      <c r="AQ55" s="81"/>
      <c r="AR55" s="81"/>
      <c r="AS55" s="81"/>
      <c r="AT55" s="81"/>
      <c r="AU55" s="81"/>
      <c r="AV55" s="81"/>
      <c r="AW55" s="81"/>
      <c r="AX55" s="81"/>
      <c r="AY55" s="81"/>
      <c r="AZ55" s="81"/>
      <c r="BA55" s="81"/>
      <c r="BB55" s="81"/>
      <c r="BC55" s="81"/>
      <c r="BD55" s="81"/>
      <c r="BE55" s="81"/>
      <c r="BF55" s="81"/>
      <c r="BG55" s="81"/>
      <c r="BH55" s="81"/>
      <c r="BI55" s="81"/>
      <c r="BJ55" s="81"/>
      <c r="BK55" s="81"/>
      <c r="BL55" s="81"/>
      <c r="BM55" s="81"/>
      <c r="BN55" s="81"/>
      <c r="BO55" s="81"/>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81"/>
      <c r="DU55" s="81"/>
      <c r="DV55" s="81"/>
      <c r="DW55" s="81"/>
      <c r="DX55" s="81"/>
      <c r="DY55" s="81"/>
      <c r="DZ55" s="81"/>
      <c r="EA55" s="81"/>
      <c r="EB55" s="81"/>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c r="FA55" s="81"/>
      <c r="FB55" s="81"/>
      <c r="FC55" s="81"/>
      <c r="FD55" s="81"/>
      <c r="FE55" s="81"/>
      <c r="FF55" s="6"/>
      <c r="FG55" s="6"/>
    </row>
    <row r="56" spans="1:163" ht="15">
      <c r="A56" s="82" t="s">
        <v>104</v>
      </c>
      <c r="B56" s="83" t="s">
        <v>105</v>
      </c>
      <c r="C56" s="46"/>
      <c r="D56" s="65"/>
      <c r="E56" s="65"/>
      <c r="F56" s="46"/>
      <c r="G56" s="46"/>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81"/>
      <c r="DU56" s="81"/>
      <c r="DV56" s="81"/>
      <c r="DW56" s="81"/>
      <c r="DX56" s="81"/>
      <c r="DY56" s="81"/>
      <c r="DZ56" s="81"/>
      <c r="EA56" s="81"/>
      <c r="EB56" s="81"/>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c r="FA56" s="81"/>
      <c r="FB56" s="81"/>
      <c r="FC56" s="81"/>
      <c r="FD56" s="81"/>
      <c r="FE56" s="81"/>
      <c r="FF56" s="6"/>
      <c r="FG56" s="6"/>
    </row>
    <row r="57" spans="1:174" s="21" customFormat="1" ht="15">
      <c r="A57" s="79" t="s">
        <v>106</v>
      </c>
      <c r="B57" s="80" t="s">
        <v>107</v>
      </c>
      <c r="C57" s="65">
        <f>+C58+C62</f>
        <v>0</v>
      </c>
      <c r="D57" s="65">
        <f>+D58+D62</f>
        <v>548000</v>
      </c>
      <c r="E57" s="65">
        <f>+E58+E62</f>
        <v>138000</v>
      </c>
      <c r="F57" s="65">
        <f>+F58+F62</f>
        <v>53171.130000000005</v>
      </c>
      <c r="G57" s="65">
        <f>+G58+G62</f>
        <v>8651.41</v>
      </c>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1"/>
      <c r="BD57" s="81"/>
      <c r="BE57" s="81"/>
      <c r="BF57" s="81"/>
      <c r="BG57" s="81"/>
      <c r="BH57" s="81"/>
      <c r="BI57" s="81"/>
      <c r="BJ57" s="81"/>
      <c r="BK57" s="81"/>
      <c r="BL57" s="81"/>
      <c r="BM57" s="81"/>
      <c r="BN57" s="81"/>
      <c r="BO57" s="81"/>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81"/>
      <c r="DU57" s="81"/>
      <c r="DV57" s="81"/>
      <c r="DW57" s="81"/>
      <c r="DX57" s="81"/>
      <c r="DY57" s="81"/>
      <c r="DZ57" s="81"/>
      <c r="EA57" s="81"/>
      <c r="EB57" s="81"/>
      <c r="EC57" s="81"/>
      <c r="ED57" s="81"/>
      <c r="EE57" s="81"/>
      <c r="EF57" s="81"/>
      <c r="EG57" s="81"/>
      <c r="EH57" s="81"/>
      <c r="EI57" s="81"/>
      <c r="EJ57" s="81"/>
      <c r="EK57" s="81"/>
      <c r="EL57" s="81"/>
      <c r="EM57" s="81"/>
      <c r="EN57" s="81"/>
      <c r="EO57" s="81"/>
      <c r="EP57" s="81"/>
      <c r="EQ57" s="81"/>
      <c r="ER57" s="81"/>
      <c r="ES57" s="81"/>
      <c r="ET57" s="81"/>
      <c r="EU57" s="81"/>
      <c r="EV57" s="81"/>
      <c r="EW57" s="81"/>
      <c r="EX57" s="81"/>
      <c r="EY57" s="81"/>
      <c r="EZ57" s="81"/>
      <c r="FA57" s="81"/>
      <c r="FB57" s="81"/>
      <c r="FC57" s="81"/>
      <c r="FD57" s="81"/>
      <c r="FE57" s="81"/>
      <c r="FF57" s="81"/>
      <c r="FG57" s="81"/>
      <c r="FH57" s="89"/>
      <c r="FI57" s="89"/>
      <c r="FJ57" s="89"/>
      <c r="FK57" s="89"/>
      <c r="FL57" s="89"/>
      <c r="FM57" s="89"/>
      <c r="FN57" s="89"/>
      <c r="FO57" s="89"/>
      <c r="FP57" s="89"/>
      <c r="FQ57" s="89"/>
      <c r="FR57" s="89"/>
    </row>
    <row r="58" spans="1:163" ht="15">
      <c r="A58" s="79" t="s">
        <v>108</v>
      </c>
      <c r="B58" s="80" t="s">
        <v>109</v>
      </c>
      <c r="C58" s="65">
        <f>C61+C59+C60</f>
        <v>0</v>
      </c>
      <c r="D58" s="65">
        <f>D61+D59+D60</f>
        <v>548000</v>
      </c>
      <c r="E58" s="65">
        <f>E61+E59+E60</f>
        <v>138000</v>
      </c>
      <c r="F58" s="65">
        <f>F61+F59+F60</f>
        <v>53171.130000000005</v>
      </c>
      <c r="G58" s="65">
        <f>G61+G59+G60</f>
        <v>8651.41</v>
      </c>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1"/>
      <c r="BD58" s="81"/>
      <c r="BE58" s="81"/>
      <c r="BF58" s="81"/>
      <c r="BG58" s="81"/>
      <c r="BH58" s="81"/>
      <c r="BI58" s="81"/>
      <c r="BJ58" s="81"/>
      <c r="BK58" s="81"/>
      <c r="BL58" s="81"/>
      <c r="BM58" s="81"/>
      <c r="BN58" s="81"/>
      <c r="BO58" s="8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81"/>
      <c r="DU58" s="81"/>
      <c r="DV58" s="81"/>
      <c r="DW58" s="81"/>
      <c r="DX58" s="81"/>
      <c r="DY58" s="81"/>
      <c r="DZ58" s="81"/>
      <c r="EA58" s="81"/>
      <c r="EB58" s="81"/>
      <c r="EC58" s="81"/>
      <c r="ED58" s="81"/>
      <c r="EE58" s="81"/>
      <c r="EF58" s="81"/>
      <c r="EG58" s="81"/>
      <c r="EH58" s="81"/>
      <c r="EI58" s="81"/>
      <c r="EJ58" s="81"/>
      <c r="EK58" s="81"/>
      <c r="EL58" s="81"/>
      <c r="EM58" s="81"/>
      <c r="EN58" s="81"/>
      <c r="EO58" s="81"/>
      <c r="EP58" s="81"/>
      <c r="EQ58" s="81"/>
      <c r="ER58" s="81"/>
      <c r="ES58" s="81"/>
      <c r="ET58" s="81"/>
      <c r="EU58" s="81"/>
      <c r="EV58" s="81"/>
      <c r="EW58" s="81"/>
      <c r="EX58" s="81"/>
      <c r="EY58" s="81"/>
      <c r="EZ58" s="81"/>
      <c r="FA58" s="81"/>
      <c r="FB58" s="81"/>
      <c r="FC58" s="81"/>
      <c r="FD58" s="81"/>
      <c r="FE58" s="81"/>
      <c r="FF58" s="6"/>
      <c r="FG58" s="6"/>
    </row>
    <row r="59" spans="1:163" ht="30">
      <c r="A59" s="90" t="s">
        <v>110</v>
      </c>
      <c r="B59" s="80" t="s">
        <v>111</v>
      </c>
      <c r="C59" s="65"/>
      <c r="D59" s="65"/>
      <c r="E59" s="65"/>
      <c r="F59" s="65"/>
      <c r="G59" s="65"/>
      <c r="H59" s="81"/>
      <c r="I59" s="81"/>
      <c r="J59" s="81"/>
      <c r="K59" s="81"/>
      <c r="L59" s="81"/>
      <c r="M59" s="81"/>
      <c r="N59" s="81"/>
      <c r="O59" s="81"/>
      <c r="P59" s="81"/>
      <c r="Q59" s="81"/>
      <c r="R59" s="81"/>
      <c r="S59" s="81"/>
      <c r="T59" s="81"/>
      <c r="U59" s="81"/>
      <c r="V59" s="81"/>
      <c r="W59" s="81"/>
      <c r="X59" s="81"/>
      <c r="Y59" s="81"/>
      <c r="Z59" s="81"/>
      <c r="AA59" s="81"/>
      <c r="AB59" s="81"/>
      <c r="AC59" s="81"/>
      <c r="AD59" s="81"/>
      <c r="AE59" s="81"/>
      <c r="AF59" s="81"/>
      <c r="AG59" s="81"/>
      <c r="AH59" s="81"/>
      <c r="AI59" s="81"/>
      <c r="AJ59" s="81"/>
      <c r="AK59" s="81"/>
      <c r="AL59" s="81"/>
      <c r="AM59" s="81"/>
      <c r="AN59" s="81"/>
      <c r="AO59" s="81"/>
      <c r="AP59" s="81"/>
      <c r="AQ59" s="81"/>
      <c r="AR59" s="81"/>
      <c r="AS59" s="81"/>
      <c r="AT59" s="81"/>
      <c r="AU59" s="81"/>
      <c r="AV59" s="81"/>
      <c r="AW59" s="81"/>
      <c r="AX59" s="81"/>
      <c r="AY59" s="81"/>
      <c r="AZ59" s="81"/>
      <c r="BA59" s="81"/>
      <c r="BB59" s="81"/>
      <c r="BC59" s="81"/>
      <c r="BD59" s="81"/>
      <c r="BE59" s="81"/>
      <c r="BF59" s="81"/>
      <c r="BG59" s="81"/>
      <c r="BH59" s="81"/>
      <c r="BI59" s="81"/>
      <c r="BJ59" s="81"/>
      <c r="BK59" s="81"/>
      <c r="BL59" s="81"/>
      <c r="BM59" s="81"/>
      <c r="BN59" s="81"/>
      <c r="BO59" s="81"/>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81"/>
      <c r="DU59" s="81"/>
      <c r="DV59" s="81"/>
      <c r="DW59" s="81"/>
      <c r="DX59" s="81"/>
      <c r="DY59" s="81"/>
      <c r="DZ59" s="81"/>
      <c r="EA59" s="81"/>
      <c r="EB59" s="81"/>
      <c r="EC59" s="81"/>
      <c r="ED59" s="81"/>
      <c r="EE59" s="81"/>
      <c r="EF59" s="81"/>
      <c r="EG59" s="81"/>
      <c r="EH59" s="81"/>
      <c r="EI59" s="81"/>
      <c r="EJ59" s="81"/>
      <c r="EK59" s="81"/>
      <c r="EL59" s="81"/>
      <c r="EM59" s="81"/>
      <c r="EN59" s="81"/>
      <c r="EO59" s="81"/>
      <c r="EP59" s="81"/>
      <c r="EQ59" s="81"/>
      <c r="ER59" s="81"/>
      <c r="ES59" s="81"/>
      <c r="ET59" s="81"/>
      <c r="EU59" s="81"/>
      <c r="EV59" s="81"/>
      <c r="EW59" s="81"/>
      <c r="EX59" s="81"/>
      <c r="EY59" s="81"/>
      <c r="EZ59" s="81"/>
      <c r="FA59" s="81"/>
      <c r="FB59" s="81"/>
      <c r="FC59" s="81"/>
      <c r="FD59" s="81"/>
      <c r="FE59" s="81"/>
      <c r="FF59" s="6"/>
      <c r="FG59" s="6"/>
    </row>
    <row r="60" spans="1:163" ht="30">
      <c r="A60" s="90" t="s">
        <v>112</v>
      </c>
      <c r="B60" s="80" t="s">
        <v>113</v>
      </c>
      <c r="C60" s="65"/>
      <c r="D60" s="65"/>
      <c r="E60" s="65"/>
      <c r="F60" s="65"/>
      <c r="G60" s="65"/>
      <c r="H60" s="81"/>
      <c r="I60" s="81"/>
      <c r="J60" s="81"/>
      <c r="K60" s="81"/>
      <c r="L60" s="81"/>
      <c r="M60" s="81"/>
      <c r="N60" s="81"/>
      <c r="O60" s="81"/>
      <c r="P60" s="81"/>
      <c r="Q60" s="81"/>
      <c r="R60" s="81"/>
      <c r="S60" s="81"/>
      <c r="T60" s="81"/>
      <c r="U60" s="81"/>
      <c r="V60" s="81"/>
      <c r="W60" s="81"/>
      <c r="X60" s="81"/>
      <c r="Y60" s="81"/>
      <c r="Z60" s="81"/>
      <c r="AA60" s="81"/>
      <c r="AB60" s="81"/>
      <c r="AC60" s="81"/>
      <c r="AD60" s="81"/>
      <c r="AE60" s="81"/>
      <c r="AF60" s="81"/>
      <c r="AG60" s="81"/>
      <c r="AH60" s="81"/>
      <c r="AI60" s="81"/>
      <c r="AJ60" s="81"/>
      <c r="AK60" s="81"/>
      <c r="AL60" s="81"/>
      <c r="AM60" s="81"/>
      <c r="AN60" s="81"/>
      <c r="AO60" s="81"/>
      <c r="AP60" s="81"/>
      <c r="AQ60" s="81"/>
      <c r="AR60" s="81"/>
      <c r="AS60" s="81"/>
      <c r="AT60" s="81"/>
      <c r="AU60" s="81"/>
      <c r="AV60" s="81"/>
      <c r="AW60" s="81"/>
      <c r="AX60" s="81"/>
      <c r="AY60" s="81"/>
      <c r="AZ60" s="81"/>
      <c r="BA60" s="81"/>
      <c r="BB60" s="81"/>
      <c r="BC60" s="81"/>
      <c r="BD60" s="81"/>
      <c r="BE60" s="81"/>
      <c r="BF60" s="81"/>
      <c r="BG60" s="81"/>
      <c r="BH60" s="81"/>
      <c r="BI60" s="81"/>
      <c r="BJ60" s="81"/>
      <c r="BK60" s="81"/>
      <c r="BL60" s="81"/>
      <c r="BM60" s="81"/>
      <c r="BN60" s="81"/>
      <c r="BO60" s="81"/>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81"/>
      <c r="DU60" s="81"/>
      <c r="DV60" s="81"/>
      <c r="DW60" s="81"/>
      <c r="DX60" s="81"/>
      <c r="DY60" s="81"/>
      <c r="DZ60" s="81"/>
      <c r="EA60" s="81"/>
      <c r="EB60" s="81"/>
      <c r="EC60" s="81"/>
      <c r="ED60" s="81"/>
      <c r="EE60" s="81"/>
      <c r="EF60" s="81"/>
      <c r="EG60" s="81"/>
      <c r="EH60" s="81"/>
      <c r="EI60" s="81"/>
      <c r="EJ60" s="81"/>
      <c r="EK60" s="81"/>
      <c r="EL60" s="81"/>
      <c r="EM60" s="81"/>
      <c r="EN60" s="81"/>
      <c r="EO60" s="81"/>
      <c r="EP60" s="81"/>
      <c r="EQ60" s="81"/>
      <c r="ER60" s="81"/>
      <c r="ES60" s="81"/>
      <c r="ET60" s="81"/>
      <c r="EU60" s="81"/>
      <c r="EV60" s="81"/>
      <c r="EW60" s="81"/>
      <c r="EX60" s="81"/>
      <c r="EY60" s="81"/>
      <c r="EZ60" s="81"/>
      <c r="FA60" s="81"/>
      <c r="FB60" s="81"/>
      <c r="FC60" s="81"/>
      <c r="FD60" s="81"/>
      <c r="FE60" s="81"/>
      <c r="FF60" s="6"/>
      <c r="FG60" s="6"/>
    </row>
    <row r="61" spans="1:163" ht="15">
      <c r="A61" s="82" t="s">
        <v>114</v>
      </c>
      <c r="B61" s="91" t="s">
        <v>115</v>
      </c>
      <c r="C61" s="46"/>
      <c r="D61" s="65">
        <v>548000</v>
      </c>
      <c r="E61" s="65">
        <v>138000</v>
      </c>
      <c r="F61" s="46">
        <f>18713.83+25805.89+8651.41</f>
        <v>53171.130000000005</v>
      </c>
      <c r="G61" s="46">
        <v>8651.41</v>
      </c>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1"/>
      <c r="BD61" s="81"/>
      <c r="BE61" s="81"/>
      <c r="BF61" s="81"/>
      <c r="BG61" s="81"/>
      <c r="BH61" s="81"/>
      <c r="BI61" s="81"/>
      <c r="BJ61" s="81"/>
      <c r="BK61" s="81"/>
      <c r="BL61" s="81"/>
      <c r="BM61" s="81"/>
      <c r="BN61" s="81"/>
      <c r="BO61" s="81"/>
      <c r="BP61" s="81"/>
      <c r="BQ61" s="81"/>
      <c r="BR61" s="81"/>
      <c r="BS61" s="81"/>
      <c r="BT61" s="81"/>
      <c r="BU61" s="81"/>
      <c r="BV61" s="81"/>
      <c r="BW61" s="81"/>
      <c r="BX61" s="81"/>
      <c r="BY61" s="81"/>
      <c r="BZ61" s="81"/>
      <c r="CA61" s="81"/>
      <c r="CB61" s="81"/>
      <c r="CC61" s="81"/>
      <c r="CD61" s="81"/>
      <c r="CE61" s="81"/>
      <c r="CF61" s="81"/>
      <c r="CG61" s="81"/>
      <c r="CH61" s="81"/>
      <c r="CI61" s="81"/>
      <c r="CJ61" s="81"/>
      <c r="CK61" s="81"/>
      <c r="CL61" s="81"/>
      <c r="CM61" s="81"/>
      <c r="CN61" s="81"/>
      <c r="CO61" s="81"/>
      <c r="CP61" s="81"/>
      <c r="CQ61" s="81"/>
      <c r="CR61" s="81"/>
      <c r="CS61" s="81"/>
      <c r="CT61" s="81"/>
      <c r="CU61" s="81"/>
      <c r="CV61" s="81"/>
      <c r="CW61" s="81"/>
      <c r="CX61" s="81"/>
      <c r="CY61" s="81"/>
      <c r="CZ61" s="81"/>
      <c r="DA61" s="81"/>
      <c r="DB61" s="81"/>
      <c r="DC61" s="81"/>
      <c r="DD61" s="81"/>
      <c r="DE61" s="81"/>
      <c r="DF61" s="81"/>
      <c r="DG61" s="81"/>
      <c r="DH61" s="81"/>
      <c r="DI61" s="81"/>
      <c r="DJ61" s="81"/>
      <c r="DK61" s="81"/>
      <c r="DL61" s="81"/>
      <c r="DM61" s="81"/>
      <c r="DN61" s="81"/>
      <c r="DO61" s="81"/>
      <c r="DP61" s="81"/>
      <c r="DQ61" s="81"/>
      <c r="DR61" s="81"/>
      <c r="DS61" s="81"/>
      <c r="DT61" s="81"/>
      <c r="DU61" s="81"/>
      <c r="DV61" s="81"/>
      <c r="DW61" s="81"/>
      <c r="DX61" s="81"/>
      <c r="DY61" s="81"/>
      <c r="DZ61" s="81"/>
      <c r="EA61" s="81"/>
      <c r="EB61" s="81"/>
      <c r="EC61" s="81"/>
      <c r="ED61" s="81"/>
      <c r="EE61" s="81"/>
      <c r="EF61" s="81"/>
      <c r="EG61" s="81"/>
      <c r="EH61" s="81"/>
      <c r="EI61" s="81"/>
      <c r="EJ61" s="81"/>
      <c r="EK61" s="81"/>
      <c r="EL61" s="81"/>
      <c r="EM61" s="81"/>
      <c r="EN61" s="81"/>
      <c r="EO61" s="81"/>
      <c r="EP61" s="81"/>
      <c r="EQ61" s="81"/>
      <c r="ER61" s="81"/>
      <c r="ES61" s="81"/>
      <c r="ET61" s="81"/>
      <c r="EU61" s="81"/>
      <c r="EV61" s="81"/>
      <c r="EW61" s="81"/>
      <c r="EX61" s="81"/>
      <c r="EY61" s="81"/>
      <c r="EZ61" s="81"/>
      <c r="FA61" s="81"/>
      <c r="FB61" s="81"/>
      <c r="FC61" s="81"/>
      <c r="FD61" s="81"/>
      <c r="FE61" s="81"/>
      <c r="FF61" s="6"/>
      <c r="FG61" s="6"/>
    </row>
    <row r="62" spans="1:163" ht="30">
      <c r="A62" s="79" t="s">
        <v>116</v>
      </c>
      <c r="B62" s="80" t="s">
        <v>117</v>
      </c>
      <c r="C62" s="65">
        <f>C63</f>
        <v>0</v>
      </c>
      <c r="D62" s="65">
        <f>D63</f>
        <v>0</v>
      </c>
      <c r="E62" s="65">
        <f>E63</f>
        <v>0</v>
      </c>
      <c r="F62" s="65">
        <f>F63</f>
        <v>0</v>
      </c>
      <c r="G62" s="65">
        <f>G63</f>
        <v>0</v>
      </c>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6"/>
      <c r="FG62" s="6"/>
    </row>
    <row r="63" spans="1:163" ht="15">
      <c r="A63" s="82" t="s">
        <v>118</v>
      </c>
      <c r="B63" s="91" t="s">
        <v>119</v>
      </c>
      <c r="C63" s="46"/>
      <c r="D63" s="65"/>
      <c r="E63" s="65"/>
      <c r="F63" s="46"/>
      <c r="G63" s="46"/>
      <c r="H63" s="81"/>
      <c r="I63" s="81"/>
      <c r="J63" s="81"/>
      <c r="K63" s="81"/>
      <c r="L63" s="81"/>
      <c r="M63" s="81"/>
      <c r="N63" s="81"/>
      <c r="O63" s="81"/>
      <c r="P63" s="81"/>
      <c r="Q63" s="81"/>
      <c r="R63" s="81"/>
      <c r="S63" s="81"/>
      <c r="T63" s="81"/>
      <c r="U63" s="81"/>
      <c r="V63" s="81"/>
      <c r="W63" s="81"/>
      <c r="X63" s="81"/>
      <c r="Y63" s="81"/>
      <c r="Z63" s="81"/>
      <c r="AA63" s="81"/>
      <c r="AB63" s="81"/>
      <c r="AC63" s="81"/>
      <c r="AD63" s="81"/>
      <c r="AE63" s="81"/>
      <c r="AF63" s="81"/>
      <c r="AG63" s="81"/>
      <c r="AH63" s="81"/>
      <c r="AI63" s="81"/>
      <c r="AJ63" s="81"/>
      <c r="AK63" s="81"/>
      <c r="AL63" s="81"/>
      <c r="AM63" s="81"/>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1"/>
      <c r="BR63" s="81"/>
      <c r="BS63" s="81"/>
      <c r="BT63" s="81"/>
      <c r="BU63" s="81"/>
      <c r="BV63" s="81"/>
      <c r="BW63" s="81"/>
      <c r="BX63" s="81"/>
      <c r="BY63" s="81"/>
      <c r="BZ63" s="81"/>
      <c r="CA63" s="81"/>
      <c r="CB63" s="81"/>
      <c r="CC63" s="81"/>
      <c r="CD63" s="81"/>
      <c r="CE63" s="81"/>
      <c r="CF63" s="81"/>
      <c r="CG63" s="81"/>
      <c r="CH63" s="81"/>
      <c r="CI63" s="81"/>
      <c r="CJ63" s="81"/>
      <c r="CK63" s="81"/>
      <c r="CL63" s="81"/>
      <c r="CM63" s="81"/>
      <c r="CN63" s="81"/>
      <c r="CO63" s="81"/>
      <c r="CP63" s="81"/>
      <c r="CQ63" s="81"/>
      <c r="CR63" s="81"/>
      <c r="CS63" s="81"/>
      <c r="CT63" s="81"/>
      <c r="CU63" s="81"/>
      <c r="CV63" s="81"/>
      <c r="CW63" s="81"/>
      <c r="CX63" s="81"/>
      <c r="CY63" s="81"/>
      <c r="CZ63" s="81"/>
      <c r="DA63" s="81"/>
      <c r="DB63" s="81"/>
      <c r="DC63" s="81"/>
      <c r="DD63" s="81"/>
      <c r="DE63" s="81"/>
      <c r="DF63" s="81"/>
      <c r="DG63" s="81"/>
      <c r="DH63" s="81"/>
      <c r="DI63" s="81"/>
      <c r="DJ63" s="81"/>
      <c r="DK63" s="81"/>
      <c r="DL63" s="81"/>
      <c r="DM63" s="81"/>
      <c r="DN63" s="81"/>
      <c r="DO63" s="81"/>
      <c r="DP63" s="81"/>
      <c r="DQ63" s="81"/>
      <c r="DR63" s="81"/>
      <c r="DS63" s="81"/>
      <c r="DT63" s="81"/>
      <c r="DU63" s="81"/>
      <c r="DV63" s="81"/>
      <c r="DW63" s="81"/>
      <c r="DX63" s="81"/>
      <c r="DY63" s="81"/>
      <c r="DZ63" s="81"/>
      <c r="EA63" s="81"/>
      <c r="EB63" s="81"/>
      <c r="EC63" s="81"/>
      <c r="ED63" s="81"/>
      <c r="EE63" s="81"/>
      <c r="EF63" s="81"/>
      <c r="EG63" s="81"/>
      <c r="EH63" s="81"/>
      <c r="EI63" s="81"/>
      <c r="EJ63" s="81"/>
      <c r="EK63" s="81"/>
      <c r="EL63" s="81"/>
      <c r="EM63" s="81"/>
      <c r="EN63" s="81"/>
      <c r="EO63" s="81"/>
      <c r="EP63" s="81"/>
      <c r="EQ63" s="81"/>
      <c r="ER63" s="81"/>
      <c r="ES63" s="81"/>
      <c r="ET63" s="81"/>
      <c r="EU63" s="81"/>
      <c r="EV63" s="81"/>
      <c r="EW63" s="81"/>
      <c r="EX63" s="81"/>
      <c r="EY63" s="81"/>
      <c r="EZ63" s="81"/>
      <c r="FA63" s="81"/>
      <c r="FB63" s="81"/>
      <c r="FC63" s="81"/>
      <c r="FD63" s="81"/>
      <c r="FE63" s="81"/>
      <c r="FF63" s="6"/>
      <c r="FG63" s="6"/>
    </row>
    <row r="64" spans="1:163" ht="15">
      <c r="A64" s="79" t="s">
        <v>120</v>
      </c>
      <c r="B64" s="80" t="s">
        <v>121</v>
      </c>
      <c r="C64" s="65">
        <f>+C65</f>
        <v>0</v>
      </c>
      <c r="D64" s="65">
        <f>+D65</f>
        <v>18044980</v>
      </c>
      <c r="E64" s="65">
        <f>+E65</f>
        <v>17631980</v>
      </c>
      <c r="F64" s="65">
        <f>+F65</f>
        <v>-1</v>
      </c>
      <c r="G64" s="65">
        <f>+G65</f>
        <v>0</v>
      </c>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c r="BE64" s="81"/>
      <c r="BF64" s="81"/>
      <c r="BG64" s="81"/>
      <c r="BH64" s="81"/>
      <c r="BI64" s="81"/>
      <c r="BJ64" s="81"/>
      <c r="BK64" s="81"/>
      <c r="BL64" s="81"/>
      <c r="BM64" s="81"/>
      <c r="BN64" s="81"/>
      <c r="BO64" s="81"/>
      <c r="BP64" s="81"/>
      <c r="BQ64" s="81"/>
      <c r="BR64" s="81"/>
      <c r="BS64" s="81"/>
      <c r="BT64" s="81"/>
      <c r="BU64" s="81"/>
      <c r="BV64" s="81"/>
      <c r="BW64" s="81"/>
      <c r="BX64" s="81"/>
      <c r="BY64" s="81"/>
      <c r="BZ64" s="81"/>
      <c r="CA64" s="81"/>
      <c r="CB64" s="81"/>
      <c r="CC64" s="81"/>
      <c r="CD64" s="81"/>
      <c r="CE64" s="81"/>
      <c r="CF64" s="81"/>
      <c r="CG64" s="81"/>
      <c r="CH64" s="81"/>
      <c r="CI64" s="81"/>
      <c r="CJ64" s="81"/>
      <c r="CK64" s="81"/>
      <c r="CL64" s="81"/>
      <c r="CM64" s="81"/>
      <c r="CN64" s="81"/>
      <c r="CO64" s="81"/>
      <c r="CP64" s="81"/>
      <c r="CQ64" s="81"/>
      <c r="CR64" s="81"/>
      <c r="CS64" s="81"/>
      <c r="CT64" s="81"/>
      <c r="CU64" s="81"/>
      <c r="CV64" s="81"/>
      <c r="CW64" s="81"/>
      <c r="CX64" s="81"/>
      <c r="CY64" s="81"/>
      <c r="CZ64" s="81"/>
      <c r="DA64" s="81"/>
      <c r="DB64" s="81"/>
      <c r="DC64" s="81"/>
      <c r="DD64" s="81"/>
      <c r="DE64" s="81"/>
      <c r="DF64" s="81"/>
      <c r="DG64" s="81"/>
      <c r="DH64" s="81"/>
      <c r="DI64" s="81"/>
      <c r="DJ64" s="81"/>
      <c r="DK64" s="81"/>
      <c r="DL64" s="81"/>
      <c r="DM64" s="81"/>
      <c r="DN64" s="81"/>
      <c r="DO64" s="81"/>
      <c r="DP64" s="81"/>
      <c r="DQ64" s="81"/>
      <c r="DR64" s="81"/>
      <c r="DS64" s="81"/>
      <c r="DT64" s="81"/>
      <c r="DU64" s="81"/>
      <c r="DV64" s="81"/>
      <c r="DW64" s="81"/>
      <c r="DX64" s="81"/>
      <c r="DY64" s="81"/>
      <c r="DZ64" s="81"/>
      <c r="EA64" s="81"/>
      <c r="EB64" s="81"/>
      <c r="EC64" s="81"/>
      <c r="ED64" s="81"/>
      <c r="EE64" s="81"/>
      <c r="EF64" s="81"/>
      <c r="EG64" s="81"/>
      <c r="EH64" s="81"/>
      <c r="EI64" s="81"/>
      <c r="EJ64" s="81"/>
      <c r="EK64" s="81"/>
      <c r="EL64" s="81"/>
      <c r="EM64" s="81"/>
      <c r="EN64" s="81"/>
      <c r="EO64" s="81"/>
      <c r="EP64" s="81"/>
      <c r="EQ64" s="81"/>
      <c r="ER64" s="81"/>
      <c r="ES64" s="81"/>
      <c r="ET64" s="81"/>
      <c r="EU64" s="81"/>
      <c r="EV64" s="81"/>
      <c r="EW64" s="81"/>
      <c r="EX64" s="81"/>
      <c r="EY64" s="81"/>
      <c r="EZ64" s="81"/>
      <c r="FA64" s="81"/>
      <c r="FB64" s="81"/>
      <c r="FC64" s="81"/>
      <c r="FD64" s="81"/>
      <c r="FE64" s="81"/>
      <c r="FF64" s="6"/>
      <c r="FG64" s="6"/>
    </row>
    <row r="65" spans="1:163" ht="30">
      <c r="A65" s="79" t="s">
        <v>122</v>
      </c>
      <c r="B65" s="80" t="s">
        <v>123</v>
      </c>
      <c r="C65" s="65">
        <f>+C66+C79</f>
        <v>0</v>
      </c>
      <c r="D65" s="65">
        <f>+D66+D79</f>
        <v>18044980</v>
      </c>
      <c r="E65" s="65">
        <f>+E66+E79</f>
        <v>17631980</v>
      </c>
      <c r="F65" s="65">
        <f>+F66+F79</f>
        <v>-1</v>
      </c>
      <c r="G65" s="65">
        <f>+G66+G79</f>
        <v>0</v>
      </c>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1"/>
      <c r="FF65" s="6"/>
      <c r="FG65" s="6"/>
    </row>
    <row r="66" spans="1:163" ht="15">
      <c r="A66" s="79" t="s">
        <v>124</v>
      </c>
      <c r="B66" s="80" t="s">
        <v>125</v>
      </c>
      <c r="C66" s="65">
        <f>C67+C68+C69+C70+C72+C73+C74+C75+C71+C76+C77+C78</f>
        <v>0</v>
      </c>
      <c r="D66" s="65">
        <f>D67+D68+D69+D70+D72+D73+D74+D75+D71+D76+D77+D78</f>
        <v>18044980</v>
      </c>
      <c r="E66" s="65">
        <f>E67+E68+E69+E70+E72+E73+E74+E75+E71+E76+E77+E78</f>
        <v>17631980</v>
      </c>
      <c r="F66" s="65">
        <f>F67+F68+F69+F70+F72+F73+F74+F75+F71+F76+F77+F78</f>
        <v>0</v>
      </c>
      <c r="G66" s="65">
        <f>G67+G68+G69+G70+G72+G73+G74+G75+G71+G76+G77+G78</f>
        <v>0</v>
      </c>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c r="AV66" s="81"/>
      <c r="AW66" s="81"/>
      <c r="AX66" s="81"/>
      <c r="AY66" s="81"/>
      <c r="AZ66" s="81"/>
      <c r="BA66" s="81"/>
      <c r="BB66" s="81"/>
      <c r="BC66" s="81"/>
      <c r="BD66" s="81"/>
      <c r="BE66" s="81"/>
      <c r="BF66" s="81"/>
      <c r="BG66" s="81"/>
      <c r="BH66" s="81"/>
      <c r="BI66" s="81"/>
      <c r="BJ66" s="81"/>
      <c r="BK66" s="81"/>
      <c r="BL66" s="81"/>
      <c r="BM66" s="81"/>
      <c r="BN66" s="81"/>
      <c r="BO66" s="81"/>
      <c r="BP66" s="81"/>
      <c r="BQ66" s="81"/>
      <c r="BR66" s="81"/>
      <c r="BS66" s="81"/>
      <c r="BT66" s="81"/>
      <c r="BU66" s="81"/>
      <c r="BV66" s="81"/>
      <c r="BW66" s="81"/>
      <c r="BX66" s="81"/>
      <c r="BY66" s="81"/>
      <c r="BZ66" s="81"/>
      <c r="CA66" s="81"/>
      <c r="CB66" s="81"/>
      <c r="CC66" s="81"/>
      <c r="CD66" s="81"/>
      <c r="CE66" s="81"/>
      <c r="CF66" s="81"/>
      <c r="CG66" s="81"/>
      <c r="CH66" s="81"/>
      <c r="CI66" s="81"/>
      <c r="CJ66" s="81"/>
      <c r="CK66" s="81"/>
      <c r="CL66" s="81"/>
      <c r="CM66" s="81"/>
      <c r="CN66" s="81"/>
      <c r="CO66" s="81"/>
      <c r="CP66" s="81"/>
      <c r="CQ66" s="81"/>
      <c r="CR66" s="81"/>
      <c r="CS66" s="81"/>
      <c r="CT66" s="81"/>
      <c r="CU66" s="81"/>
      <c r="CV66" s="81"/>
      <c r="CW66" s="81"/>
      <c r="CX66" s="81"/>
      <c r="CY66" s="81"/>
      <c r="CZ66" s="81"/>
      <c r="DA66" s="81"/>
      <c r="DB66" s="81"/>
      <c r="DC66" s="81"/>
      <c r="DD66" s="81"/>
      <c r="DE66" s="81"/>
      <c r="DF66" s="81"/>
      <c r="DG66" s="81"/>
      <c r="DH66" s="81"/>
      <c r="DI66" s="81"/>
      <c r="DJ66" s="81"/>
      <c r="DK66" s="81"/>
      <c r="DL66" s="81"/>
      <c r="DM66" s="81"/>
      <c r="DN66" s="81"/>
      <c r="DO66" s="81"/>
      <c r="DP66" s="81"/>
      <c r="DQ66" s="81"/>
      <c r="DR66" s="81"/>
      <c r="DS66" s="81"/>
      <c r="DT66" s="81"/>
      <c r="DU66" s="81"/>
      <c r="DV66" s="81"/>
      <c r="DW66" s="81"/>
      <c r="DX66" s="81"/>
      <c r="DY66" s="81"/>
      <c r="DZ66" s="81"/>
      <c r="EA66" s="81"/>
      <c r="EB66" s="81"/>
      <c r="EC66" s="81"/>
      <c r="ED66" s="81"/>
      <c r="EE66" s="81"/>
      <c r="EF66" s="81"/>
      <c r="EG66" s="81"/>
      <c r="EH66" s="81"/>
      <c r="EI66" s="81"/>
      <c r="EJ66" s="81"/>
      <c r="EK66" s="81"/>
      <c r="EL66" s="81"/>
      <c r="EM66" s="81"/>
      <c r="EN66" s="81"/>
      <c r="EO66" s="81"/>
      <c r="EP66" s="81"/>
      <c r="EQ66" s="81"/>
      <c r="ER66" s="81"/>
      <c r="ES66" s="81"/>
      <c r="ET66" s="81"/>
      <c r="EU66" s="81"/>
      <c r="EV66" s="81"/>
      <c r="EW66" s="81"/>
      <c r="EX66" s="81"/>
      <c r="EY66" s="81"/>
      <c r="EZ66" s="81"/>
      <c r="FA66" s="81"/>
      <c r="FB66" s="81"/>
      <c r="FC66" s="81"/>
      <c r="FD66" s="81"/>
      <c r="FE66" s="81"/>
      <c r="FF66" s="6"/>
      <c r="FG66" s="6"/>
    </row>
    <row r="67" spans="1:163" ht="45">
      <c r="A67" s="82" t="s">
        <v>126</v>
      </c>
      <c r="B67" s="91" t="s">
        <v>127</v>
      </c>
      <c r="C67" s="46"/>
      <c r="D67" s="65"/>
      <c r="E67" s="65"/>
      <c r="F67" s="46"/>
      <c r="G67" s="46"/>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1"/>
      <c r="BD67" s="81"/>
      <c r="BE67" s="81"/>
      <c r="BF67" s="81"/>
      <c r="BG67" s="81"/>
      <c r="BH67" s="81"/>
      <c r="BI67" s="81"/>
      <c r="BJ67" s="81"/>
      <c r="BK67" s="81"/>
      <c r="BL67" s="81"/>
      <c r="BM67" s="81"/>
      <c r="BN67" s="81"/>
      <c r="BO67" s="81"/>
      <c r="BP67" s="81"/>
      <c r="BQ67" s="81"/>
      <c r="BR67" s="81"/>
      <c r="BS67" s="81"/>
      <c r="BT67" s="81"/>
      <c r="BU67" s="81"/>
      <c r="BV67" s="81"/>
      <c r="BW67" s="81"/>
      <c r="BX67" s="81"/>
      <c r="BY67" s="81"/>
      <c r="BZ67" s="81"/>
      <c r="CA67" s="81"/>
      <c r="CB67" s="81"/>
      <c r="CC67" s="81"/>
      <c r="CD67" s="81"/>
      <c r="CE67" s="81"/>
      <c r="CF67" s="81"/>
      <c r="CG67" s="81"/>
      <c r="CH67" s="81"/>
      <c r="CI67" s="81"/>
      <c r="CJ67" s="81"/>
      <c r="CK67" s="81"/>
      <c r="CL67" s="81"/>
      <c r="CM67" s="81"/>
      <c r="CN67" s="81"/>
      <c r="CO67" s="81"/>
      <c r="CP67" s="81"/>
      <c r="CQ67" s="81"/>
      <c r="CR67" s="81"/>
      <c r="CS67" s="81"/>
      <c r="CT67" s="81"/>
      <c r="CU67" s="81"/>
      <c r="CV67" s="81"/>
      <c r="CW67" s="81"/>
      <c r="CX67" s="81"/>
      <c r="CY67" s="81"/>
      <c r="CZ67" s="81"/>
      <c r="DA67" s="81"/>
      <c r="DB67" s="81"/>
      <c r="DC67" s="81"/>
      <c r="DD67" s="81"/>
      <c r="DE67" s="81"/>
      <c r="DF67" s="81"/>
      <c r="DG67" s="81"/>
      <c r="DH67" s="81"/>
      <c r="DI67" s="81"/>
      <c r="DJ67" s="81"/>
      <c r="DK67" s="81"/>
      <c r="DL67" s="81"/>
      <c r="DM67" s="81"/>
      <c r="DN67" s="81"/>
      <c r="DO67" s="81"/>
      <c r="DP67" s="81"/>
      <c r="DQ67" s="81"/>
      <c r="DR67" s="81"/>
      <c r="DS67" s="81"/>
      <c r="DT67" s="81"/>
      <c r="DU67" s="81"/>
      <c r="DV67" s="81"/>
      <c r="DW67" s="81"/>
      <c r="DX67" s="81"/>
      <c r="DY67" s="81"/>
      <c r="DZ67" s="81"/>
      <c r="EA67" s="81"/>
      <c r="EB67" s="81"/>
      <c r="EC67" s="81"/>
      <c r="ED67" s="81"/>
      <c r="EE67" s="81"/>
      <c r="EF67" s="81"/>
      <c r="EG67" s="81"/>
      <c r="EH67" s="81"/>
      <c r="EI67" s="81"/>
      <c r="EJ67" s="81"/>
      <c r="EK67" s="81"/>
      <c r="EL67" s="81"/>
      <c r="EM67" s="81"/>
      <c r="EN67" s="81"/>
      <c r="EO67" s="81"/>
      <c r="EP67" s="81"/>
      <c r="EQ67" s="81"/>
      <c r="ER67" s="81"/>
      <c r="ES67" s="81"/>
      <c r="ET67" s="81"/>
      <c r="EU67" s="81"/>
      <c r="EV67" s="81"/>
      <c r="EW67" s="81"/>
      <c r="EX67" s="81"/>
      <c r="EY67" s="81"/>
      <c r="EZ67" s="81"/>
      <c r="FA67" s="81"/>
      <c r="FB67" s="81"/>
      <c r="FC67" s="81"/>
      <c r="FD67" s="81"/>
      <c r="FE67" s="81"/>
      <c r="FF67" s="6"/>
      <c r="FG67" s="6"/>
    </row>
    <row r="68" spans="1:163" ht="45">
      <c r="A68" s="82" t="s">
        <v>128</v>
      </c>
      <c r="B68" s="91" t="s">
        <v>129</v>
      </c>
      <c r="C68" s="46"/>
      <c r="D68" s="65"/>
      <c r="E68" s="65"/>
      <c r="F68" s="46"/>
      <c r="G68" s="46"/>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1"/>
      <c r="BD68" s="81"/>
      <c r="BE68" s="81"/>
      <c r="BF68" s="81"/>
      <c r="BG68" s="81"/>
      <c r="BH68" s="81"/>
      <c r="BI68" s="81"/>
      <c r="BJ68" s="81"/>
      <c r="BK68" s="81"/>
      <c r="BL68" s="81"/>
      <c r="BM68" s="81"/>
      <c r="BN68" s="81"/>
      <c r="BO68" s="81"/>
      <c r="BP68" s="81"/>
      <c r="BQ68" s="81"/>
      <c r="BR68" s="81"/>
      <c r="BS68" s="81"/>
      <c r="BT68" s="81"/>
      <c r="BU68" s="81"/>
      <c r="BV68" s="81"/>
      <c r="BW68" s="81"/>
      <c r="BX68" s="81"/>
      <c r="BY68" s="81"/>
      <c r="BZ68" s="81"/>
      <c r="CA68" s="81"/>
      <c r="CB68" s="81"/>
      <c r="CC68" s="81"/>
      <c r="CD68" s="81"/>
      <c r="CE68" s="81"/>
      <c r="CF68" s="81"/>
      <c r="CG68" s="81"/>
      <c r="CH68" s="81"/>
      <c r="CI68" s="81"/>
      <c r="CJ68" s="81"/>
      <c r="CK68" s="81"/>
      <c r="CL68" s="81"/>
      <c r="CM68" s="81"/>
      <c r="CN68" s="81"/>
      <c r="CO68" s="81"/>
      <c r="CP68" s="81"/>
      <c r="CQ68" s="81"/>
      <c r="CR68" s="81"/>
      <c r="CS68" s="81"/>
      <c r="CT68" s="81"/>
      <c r="CU68" s="81"/>
      <c r="CV68" s="81"/>
      <c r="CW68" s="81"/>
      <c r="CX68" s="81"/>
      <c r="CY68" s="81"/>
      <c r="CZ68" s="81"/>
      <c r="DA68" s="81"/>
      <c r="DB68" s="81"/>
      <c r="DC68" s="81"/>
      <c r="DD68" s="81"/>
      <c r="DE68" s="81"/>
      <c r="DF68" s="81"/>
      <c r="DG68" s="81"/>
      <c r="DH68" s="81"/>
      <c r="DI68" s="81"/>
      <c r="DJ68" s="81"/>
      <c r="DK68" s="81"/>
      <c r="DL68" s="81"/>
      <c r="DM68" s="81"/>
      <c r="DN68" s="81"/>
      <c r="DO68" s="81"/>
      <c r="DP68" s="81"/>
      <c r="DQ68" s="81"/>
      <c r="DR68" s="81"/>
      <c r="DS68" s="81"/>
      <c r="DT68" s="81"/>
      <c r="DU68" s="81"/>
      <c r="DV68" s="81"/>
      <c r="DW68" s="81"/>
      <c r="DX68" s="81"/>
      <c r="DY68" s="81"/>
      <c r="DZ68" s="81"/>
      <c r="EA68" s="81"/>
      <c r="EB68" s="81"/>
      <c r="EC68" s="81"/>
      <c r="ED68" s="81"/>
      <c r="EE68" s="81"/>
      <c r="EF68" s="81"/>
      <c r="EG68" s="81"/>
      <c r="EH68" s="81"/>
      <c r="EI68" s="81"/>
      <c r="EJ68" s="81"/>
      <c r="EK68" s="81"/>
      <c r="EL68" s="81"/>
      <c r="EM68" s="81"/>
      <c r="EN68" s="81"/>
      <c r="EO68" s="81"/>
      <c r="EP68" s="81"/>
      <c r="EQ68" s="81"/>
      <c r="ER68" s="81"/>
      <c r="ES68" s="81"/>
      <c r="ET68" s="81"/>
      <c r="EU68" s="81"/>
      <c r="EV68" s="81"/>
      <c r="EW68" s="81"/>
      <c r="EX68" s="81"/>
      <c r="EY68" s="81"/>
      <c r="EZ68" s="81"/>
      <c r="FA68" s="81"/>
      <c r="FB68" s="81"/>
      <c r="FC68" s="81"/>
      <c r="FD68" s="81"/>
      <c r="FE68" s="81"/>
      <c r="FF68" s="6"/>
      <c r="FG68" s="6"/>
    </row>
    <row r="69" spans="1:163" ht="45">
      <c r="A69" s="92" t="s">
        <v>130</v>
      </c>
      <c r="B69" s="91" t="s">
        <v>131</v>
      </c>
      <c r="C69" s="46"/>
      <c r="D69" s="65">
        <v>16385980</v>
      </c>
      <c r="E69" s="65">
        <v>16385980</v>
      </c>
      <c r="F69" s="46"/>
      <c r="G69" s="46"/>
      <c r="H69" s="81"/>
      <c r="I69" s="81"/>
      <c r="J69" s="81"/>
      <c r="K69" s="81"/>
      <c r="L69" s="81"/>
      <c r="M69" s="81"/>
      <c r="N69" s="81"/>
      <c r="O69" s="81"/>
      <c r="P69" s="81"/>
      <c r="Q69" s="81"/>
      <c r="R69" s="81"/>
      <c r="S69" s="81"/>
      <c r="T69" s="81"/>
      <c r="U69" s="81"/>
      <c r="V69" s="81"/>
      <c r="W69" s="81"/>
      <c r="X69" s="81"/>
      <c r="Y69" s="81"/>
      <c r="Z69" s="81"/>
      <c r="AA69" s="81"/>
      <c r="AB69" s="81"/>
      <c r="AC69" s="81"/>
      <c r="AD69" s="81"/>
      <c r="AE69" s="81"/>
      <c r="AF69" s="81"/>
      <c r="AG69" s="81"/>
      <c r="AH69" s="81"/>
      <c r="AI69" s="81"/>
      <c r="AJ69" s="81"/>
      <c r="AK69" s="81"/>
      <c r="AL69" s="81"/>
      <c r="AM69" s="81"/>
      <c r="AN69" s="81"/>
      <c r="AO69" s="81"/>
      <c r="AP69" s="81"/>
      <c r="AQ69" s="81"/>
      <c r="AR69" s="81"/>
      <c r="AS69" s="81"/>
      <c r="AT69" s="81"/>
      <c r="AU69" s="81"/>
      <c r="AV69" s="81"/>
      <c r="AW69" s="81"/>
      <c r="AX69" s="81"/>
      <c r="AY69" s="81"/>
      <c r="AZ69" s="81"/>
      <c r="BA69" s="81"/>
      <c r="BB69" s="81"/>
      <c r="BC69" s="81"/>
      <c r="BD69" s="81"/>
      <c r="BE69" s="81"/>
      <c r="BF69" s="81"/>
      <c r="BG69" s="81"/>
      <c r="BH69" s="81"/>
      <c r="BI69" s="81"/>
      <c r="BJ69" s="81"/>
      <c r="BK69" s="81"/>
      <c r="BL69" s="81"/>
      <c r="BM69" s="81"/>
      <c r="BN69" s="81"/>
      <c r="BO69" s="81"/>
      <c r="BP69" s="81"/>
      <c r="BQ69" s="81"/>
      <c r="BR69" s="81"/>
      <c r="BS69" s="81"/>
      <c r="BT69" s="81"/>
      <c r="BU69" s="81"/>
      <c r="BV69" s="81"/>
      <c r="BW69" s="81"/>
      <c r="BX69" s="81"/>
      <c r="BY69" s="81"/>
      <c r="BZ69" s="81"/>
      <c r="CA69" s="81"/>
      <c r="CB69" s="81"/>
      <c r="CC69" s="81"/>
      <c r="CD69" s="81"/>
      <c r="CE69" s="81"/>
      <c r="CF69" s="81"/>
      <c r="CG69" s="81"/>
      <c r="CH69" s="81"/>
      <c r="CI69" s="81"/>
      <c r="CJ69" s="81"/>
      <c r="CK69" s="81"/>
      <c r="CL69" s="81"/>
      <c r="CM69" s="81"/>
      <c r="CN69" s="81"/>
      <c r="CO69" s="81"/>
      <c r="CP69" s="81"/>
      <c r="CQ69" s="81"/>
      <c r="CR69" s="81"/>
      <c r="CS69" s="81"/>
      <c r="CT69" s="81"/>
      <c r="CU69" s="81"/>
      <c r="CV69" s="81"/>
      <c r="CW69" s="81"/>
      <c r="CX69" s="81"/>
      <c r="CY69" s="81"/>
      <c r="CZ69" s="81"/>
      <c r="DA69" s="81"/>
      <c r="DB69" s="81"/>
      <c r="DC69" s="81"/>
      <c r="DD69" s="81"/>
      <c r="DE69" s="81"/>
      <c r="DF69" s="81"/>
      <c r="DG69" s="81"/>
      <c r="DH69" s="81"/>
      <c r="DI69" s="81"/>
      <c r="DJ69" s="81"/>
      <c r="DK69" s="81"/>
      <c r="DL69" s="81"/>
      <c r="DM69" s="81"/>
      <c r="DN69" s="81"/>
      <c r="DO69" s="81"/>
      <c r="DP69" s="81"/>
      <c r="DQ69" s="81"/>
      <c r="DR69" s="81"/>
      <c r="DS69" s="81"/>
      <c r="DT69" s="81"/>
      <c r="DU69" s="81"/>
      <c r="DV69" s="81"/>
      <c r="DW69" s="81"/>
      <c r="DX69" s="81"/>
      <c r="DY69" s="81"/>
      <c r="DZ69" s="81"/>
      <c r="EA69" s="81"/>
      <c r="EB69" s="81"/>
      <c r="EC69" s="81"/>
      <c r="ED69" s="81"/>
      <c r="EE69" s="81"/>
      <c r="EF69" s="81"/>
      <c r="EG69" s="81"/>
      <c r="EH69" s="81"/>
      <c r="EI69" s="81"/>
      <c r="EJ69" s="81"/>
      <c r="EK69" s="81"/>
      <c r="EL69" s="81"/>
      <c r="EM69" s="81"/>
      <c r="EN69" s="81"/>
      <c r="EO69" s="81"/>
      <c r="EP69" s="81"/>
      <c r="EQ69" s="81"/>
      <c r="ER69" s="81"/>
      <c r="ES69" s="81"/>
      <c r="ET69" s="81"/>
      <c r="EU69" s="81"/>
      <c r="EV69" s="81"/>
      <c r="EW69" s="81"/>
      <c r="EX69" s="81"/>
      <c r="EY69" s="81"/>
      <c r="EZ69" s="81"/>
      <c r="FA69" s="81"/>
      <c r="FB69" s="81"/>
      <c r="FC69" s="81"/>
      <c r="FD69" s="81"/>
      <c r="FE69" s="81"/>
      <c r="FF69" s="6"/>
      <c r="FG69" s="6"/>
    </row>
    <row r="70" spans="1:163" ht="45">
      <c r="A70" s="82" t="s">
        <v>132</v>
      </c>
      <c r="B70" s="93" t="s">
        <v>133</v>
      </c>
      <c r="C70" s="46"/>
      <c r="D70" s="65"/>
      <c r="E70" s="65"/>
      <c r="F70" s="46"/>
      <c r="G70" s="46"/>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1"/>
      <c r="BD70" s="81"/>
      <c r="BE70" s="81"/>
      <c r="BF70" s="81"/>
      <c r="BG70" s="81"/>
      <c r="BH70" s="81"/>
      <c r="BI70" s="81"/>
      <c r="BJ70" s="81"/>
      <c r="BK70" s="81"/>
      <c r="BL70" s="81"/>
      <c r="BM70" s="81"/>
      <c r="BN70" s="81"/>
      <c r="BO70" s="81"/>
      <c r="BP70" s="81"/>
      <c r="BQ70" s="81"/>
      <c r="BR70" s="81"/>
      <c r="BS70" s="81"/>
      <c r="BT70" s="81"/>
      <c r="BU70" s="81"/>
      <c r="BV70" s="81"/>
      <c r="BW70" s="81"/>
      <c r="BX70" s="81"/>
      <c r="BY70" s="81"/>
      <c r="BZ70" s="81"/>
      <c r="CA70" s="81"/>
      <c r="CB70" s="81"/>
      <c r="CC70" s="81"/>
      <c r="CD70" s="81"/>
      <c r="CE70" s="81"/>
      <c r="CF70" s="81"/>
      <c r="CG70" s="81"/>
      <c r="CH70" s="81"/>
      <c r="CI70" s="81"/>
      <c r="CJ70" s="81"/>
      <c r="CK70" s="81"/>
      <c r="CL70" s="81"/>
      <c r="CM70" s="81"/>
      <c r="CN70" s="81"/>
      <c r="CO70" s="81"/>
      <c r="CP70" s="81"/>
      <c r="CQ70" s="81"/>
      <c r="CR70" s="81"/>
      <c r="CS70" s="81"/>
      <c r="CT70" s="81"/>
      <c r="CU70" s="81"/>
      <c r="CV70" s="81"/>
      <c r="CW70" s="81"/>
      <c r="CX70" s="81"/>
      <c r="CY70" s="81"/>
      <c r="CZ70" s="81"/>
      <c r="DA70" s="81"/>
      <c r="DB70" s="81"/>
      <c r="DC70" s="81"/>
      <c r="DD70" s="81"/>
      <c r="DE70" s="81"/>
      <c r="DF70" s="81"/>
      <c r="DG70" s="81"/>
      <c r="DH70" s="81"/>
      <c r="DI70" s="81"/>
      <c r="DJ70" s="81"/>
      <c r="DK70" s="81"/>
      <c r="DL70" s="81"/>
      <c r="DM70" s="81"/>
      <c r="DN70" s="81"/>
      <c r="DO70" s="81"/>
      <c r="DP70" s="81"/>
      <c r="DQ70" s="81"/>
      <c r="DR70" s="81"/>
      <c r="DS70" s="81"/>
      <c r="DT70" s="81"/>
      <c r="DU70" s="81"/>
      <c r="DV70" s="81"/>
      <c r="DW70" s="81"/>
      <c r="DX70" s="81"/>
      <c r="DY70" s="81"/>
      <c r="DZ70" s="81"/>
      <c r="EA70" s="81"/>
      <c r="EB70" s="81"/>
      <c r="EC70" s="81"/>
      <c r="ED70" s="81"/>
      <c r="EE70" s="81"/>
      <c r="EF70" s="81"/>
      <c r="EG70" s="81"/>
      <c r="EH70" s="81"/>
      <c r="EI70" s="81"/>
      <c r="EJ70" s="81"/>
      <c r="EK70" s="81"/>
      <c r="EL70" s="81"/>
      <c r="EM70" s="81"/>
      <c r="EN70" s="81"/>
      <c r="EO70" s="81"/>
      <c r="EP70" s="81"/>
      <c r="EQ70" s="81"/>
      <c r="ER70" s="81"/>
      <c r="ES70" s="81"/>
      <c r="ET70" s="81"/>
      <c r="EU70" s="81"/>
      <c r="EV70" s="81"/>
      <c r="EW70" s="81"/>
      <c r="EX70" s="81"/>
      <c r="EY70" s="81"/>
      <c r="EZ70" s="81"/>
      <c r="FA70" s="81"/>
      <c r="FB70" s="81"/>
      <c r="FC70" s="81"/>
      <c r="FD70" s="81"/>
      <c r="FE70" s="81"/>
      <c r="FF70" s="6"/>
      <c r="FG70" s="6"/>
    </row>
    <row r="71" spans="1:163" ht="30">
      <c r="A71" s="82" t="s">
        <v>134</v>
      </c>
      <c r="B71" s="93" t="s">
        <v>135</v>
      </c>
      <c r="C71" s="46"/>
      <c r="D71" s="65"/>
      <c r="E71" s="65"/>
      <c r="F71" s="46"/>
      <c r="G71" s="46"/>
      <c r="H71" s="81"/>
      <c r="I71" s="81"/>
      <c r="J71" s="81"/>
      <c r="K71" s="81"/>
      <c r="L71" s="81"/>
      <c r="M71" s="81"/>
      <c r="N71" s="81"/>
      <c r="O71" s="81"/>
      <c r="P71" s="81"/>
      <c r="Q71" s="81"/>
      <c r="R71" s="81"/>
      <c r="S71" s="81"/>
      <c r="T71" s="81"/>
      <c r="U71" s="81"/>
      <c r="V71" s="81"/>
      <c r="W71" s="81"/>
      <c r="X71" s="81"/>
      <c r="Y71" s="81"/>
      <c r="Z71" s="81"/>
      <c r="AA71" s="81"/>
      <c r="AB71" s="81"/>
      <c r="AC71" s="81"/>
      <c r="AD71" s="81"/>
      <c r="AE71" s="81"/>
      <c r="AF71" s="81"/>
      <c r="AG71" s="81"/>
      <c r="AH71" s="81"/>
      <c r="AI71" s="81"/>
      <c r="AJ71" s="81"/>
      <c r="AK71" s="81"/>
      <c r="AL71" s="81"/>
      <c r="AM71" s="81"/>
      <c r="AN71" s="81"/>
      <c r="AO71" s="81"/>
      <c r="AP71" s="81"/>
      <c r="AQ71" s="81"/>
      <c r="AR71" s="81"/>
      <c r="AS71" s="81"/>
      <c r="AT71" s="81"/>
      <c r="AU71" s="81"/>
      <c r="AV71" s="81"/>
      <c r="AW71" s="81"/>
      <c r="AX71" s="81"/>
      <c r="AY71" s="81"/>
      <c r="AZ71" s="81"/>
      <c r="BA71" s="81"/>
      <c r="BB71" s="81"/>
      <c r="BC71" s="81"/>
      <c r="BD71" s="81"/>
      <c r="BE71" s="81"/>
      <c r="BF71" s="81"/>
      <c r="BG71" s="81"/>
      <c r="BH71" s="81"/>
      <c r="BI71" s="81"/>
      <c r="BJ71" s="81"/>
      <c r="BK71" s="81"/>
      <c r="BL71" s="81"/>
      <c r="BM71" s="81"/>
      <c r="BN71" s="81"/>
      <c r="BO71" s="81"/>
      <c r="BP71" s="81"/>
      <c r="BQ71" s="81"/>
      <c r="BR71" s="81"/>
      <c r="BS71" s="81"/>
      <c r="BT71" s="81"/>
      <c r="BU71" s="81"/>
      <c r="BV71" s="81"/>
      <c r="BW71" s="81"/>
      <c r="BX71" s="81"/>
      <c r="BY71" s="81"/>
      <c r="BZ71" s="81"/>
      <c r="CA71" s="81"/>
      <c r="CB71" s="81"/>
      <c r="CC71" s="81"/>
      <c r="CD71" s="81"/>
      <c r="CE71" s="81"/>
      <c r="CF71" s="81"/>
      <c r="CG71" s="81"/>
      <c r="CH71" s="81"/>
      <c r="CI71" s="81"/>
      <c r="CJ71" s="81"/>
      <c r="CK71" s="81"/>
      <c r="CL71" s="81"/>
      <c r="CM71" s="81"/>
      <c r="CN71" s="81"/>
      <c r="CO71" s="81"/>
      <c r="CP71" s="81"/>
      <c r="CQ71" s="81"/>
      <c r="CR71" s="81"/>
      <c r="CS71" s="81"/>
      <c r="CT71" s="81"/>
      <c r="CU71" s="81"/>
      <c r="CV71" s="81"/>
      <c r="CW71" s="81"/>
      <c r="CX71" s="81"/>
      <c r="CY71" s="81"/>
      <c r="CZ71" s="81"/>
      <c r="DA71" s="81"/>
      <c r="DB71" s="81"/>
      <c r="DC71" s="81"/>
      <c r="DD71" s="81"/>
      <c r="DE71" s="81"/>
      <c r="DF71" s="81"/>
      <c r="DG71" s="81"/>
      <c r="DH71" s="81"/>
      <c r="DI71" s="81"/>
      <c r="DJ71" s="81"/>
      <c r="DK71" s="81"/>
      <c r="DL71" s="81"/>
      <c r="DM71" s="81"/>
      <c r="DN71" s="81"/>
      <c r="DO71" s="81"/>
      <c r="DP71" s="81"/>
      <c r="DQ71" s="81"/>
      <c r="DR71" s="81"/>
      <c r="DS71" s="81"/>
      <c r="DT71" s="81"/>
      <c r="DU71" s="81"/>
      <c r="DV71" s="81"/>
      <c r="DW71" s="81"/>
      <c r="DX71" s="81"/>
      <c r="DY71" s="81"/>
      <c r="DZ71" s="81"/>
      <c r="EA71" s="81"/>
      <c r="EB71" s="81"/>
      <c r="EC71" s="81"/>
      <c r="ED71" s="81"/>
      <c r="EE71" s="81"/>
      <c r="EF71" s="81"/>
      <c r="EG71" s="81"/>
      <c r="EH71" s="81"/>
      <c r="EI71" s="81"/>
      <c r="EJ71" s="81"/>
      <c r="EK71" s="81"/>
      <c r="EL71" s="81"/>
      <c r="EM71" s="81"/>
      <c r="EN71" s="81"/>
      <c r="EO71" s="81"/>
      <c r="EP71" s="81"/>
      <c r="EQ71" s="81"/>
      <c r="ER71" s="81"/>
      <c r="ES71" s="81"/>
      <c r="ET71" s="81"/>
      <c r="EU71" s="81"/>
      <c r="EV71" s="81"/>
      <c r="EW71" s="81"/>
      <c r="EX71" s="81"/>
      <c r="EY71" s="81"/>
      <c r="EZ71" s="81"/>
      <c r="FA71" s="81"/>
      <c r="FB71" s="81"/>
      <c r="FC71" s="81"/>
      <c r="FD71" s="81"/>
      <c r="FE71" s="81"/>
      <c r="FF71" s="6"/>
      <c r="FG71" s="6"/>
    </row>
    <row r="72" spans="1:163" ht="30">
      <c r="A72" s="82" t="s">
        <v>136</v>
      </c>
      <c r="B72" s="93" t="s">
        <v>137</v>
      </c>
      <c r="C72" s="46"/>
      <c r="D72" s="65"/>
      <c r="E72" s="65"/>
      <c r="F72" s="46"/>
      <c r="G72" s="46"/>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1"/>
      <c r="BD72" s="81"/>
      <c r="BE72" s="81"/>
      <c r="BF72" s="81"/>
      <c r="BG72" s="81"/>
      <c r="BH72" s="81"/>
      <c r="BI72" s="81"/>
      <c r="BJ72" s="81"/>
      <c r="BK72" s="81"/>
      <c r="BL72" s="81"/>
      <c r="BM72" s="81"/>
      <c r="BN72" s="81"/>
      <c r="BO72" s="81"/>
      <c r="BP72" s="81"/>
      <c r="BQ72" s="81"/>
      <c r="BR72" s="81"/>
      <c r="BS72" s="81"/>
      <c r="BT72" s="81"/>
      <c r="BU72" s="81"/>
      <c r="BV72" s="81"/>
      <c r="BW72" s="81"/>
      <c r="BX72" s="81"/>
      <c r="BY72" s="81"/>
      <c r="BZ72" s="81"/>
      <c r="CA72" s="81"/>
      <c r="CB72" s="81"/>
      <c r="CC72" s="81"/>
      <c r="CD72" s="81"/>
      <c r="CE72" s="81"/>
      <c r="CF72" s="81"/>
      <c r="CG72" s="81"/>
      <c r="CH72" s="81"/>
      <c r="CI72" s="81"/>
      <c r="CJ72" s="81"/>
      <c r="CK72" s="81"/>
      <c r="CL72" s="81"/>
      <c r="CM72" s="81"/>
      <c r="CN72" s="81"/>
      <c r="CO72" s="81"/>
      <c r="CP72" s="81"/>
      <c r="CQ72" s="81"/>
      <c r="CR72" s="81"/>
      <c r="CS72" s="81"/>
      <c r="CT72" s="81"/>
      <c r="CU72" s="81"/>
      <c r="CV72" s="81"/>
      <c r="CW72" s="81"/>
      <c r="CX72" s="81"/>
      <c r="CY72" s="81"/>
      <c r="CZ72" s="81"/>
      <c r="DA72" s="81"/>
      <c r="DB72" s="81"/>
      <c r="DC72" s="81"/>
      <c r="DD72" s="81"/>
      <c r="DE72" s="81"/>
      <c r="DF72" s="81"/>
      <c r="DG72" s="81"/>
      <c r="DH72" s="81"/>
      <c r="DI72" s="81"/>
      <c r="DJ72" s="81"/>
      <c r="DK72" s="81"/>
      <c r="DL72" s="81"/>
      <c r="DM72" s="81"/>
      <c r="DN72" s="81"/>
      <c r="DO72" s="81"/>
      <c r="DP72" s="81"/>
      <c r="DQ72" s="81"/>
      <c r="DR72" s="81"/>
      <c r="DS72" s="81"/>
      <c r="DT72" s="81"/>
      <c r="DU72" s="81"/>
      <c r="DV72" s="81"/>
      <c r="DW72" s="81"/>
      <c r="DX72" s="81"/>
      <c r="DY72" s="81"/>
      <c r="DZ72" s="81"/>
      <c r="EA72" s="81"/>
      <c r="EB72" s="81"/>
      <c r="EC72" s="81"/>
      <c r="ED72" s="81"/>
      <c r="EE72" s="81"/>
      <c r="EF72" s="81"/>
      <c r="EG72" s="81"/>
      <c r="EH72" s="81"/>
      <c r="EI72" s="81"/>
      <c r="EJ72" s="81"/>
      <c r="EK72" s="81"/>
      <c r="EL72" s="81"/>
      <c r="EM72" s="81"/>
      <c r="EN72" s="81"/>
      <c r="EO72" s="81"/>
      <c r="EP72" s="81"/>
      <c r="EQ72" s="81"/>
      <c r="ER72" s="81"/>
      <c r="ES72" s="81"/>
      <c r="ET72" s="81"/>
      <c r="EU72" s="81"/>
      <c r="EV72" s="81"/>
      <c r="EW72" s="81"/>
      <c r="EX72" s="81"/>
      <c r="EY72" s="81"/>
      <c r="EZ72" s="81"/>
      <c r="FA72" s="81"/>
      <c r="FB72" s="81"/>
      <c r="FC72" s="81"/>
      <c r="FD72" s="81"/>
      <c r="FE72" s="81"/>
      <c r="FF72" s="6"/>
      <c r="FG72" s="6"/>
    </row>
    <row r="73" spans="1:163" ht="30">
      <c r="A73" s="82" t="s">
        <v>138</v>
      </c>
      <c r="B73" s="93" t="s">
        <v>139</v>
      </c>
      <c r="C73" s="46"/>
      <c r="D73" s="65"/>
      <c r="E73" s="65"/>
      <c r="F73" s="46"/>
      <c r="G73" s="46"/>
      <c r="H73" s="81"/>
      <c r="I73" s="81"/>
      <c r="J73" s="81"/>
      <c r="K73" s="81"/>
      <c r="L73" s="81"/>
      <c r="M73" s="81"/>
      <c r="N73" s="81"/>
      <c r="O73" s="81"/>
      <c r="P73" s="81"/>
      <c r="Q73" s="81"/>
      <c r="R73" s="81"/>
      <c r="S73" s="81"/>
      <c r="T73" s="81"/>
      <c r="U73" s="81"/>
      <c r="V73" s="81"/>
      <c r="W73" s="81"/>
      <c r="X73" s="81"/>
      <c r="Y73" s="81"/>
      <c r="Z73" s="81"/>
      <c r="AA73" s="81"/>
      <c r="AB73" s="81"/>
      <c r="AC73" s="81"/>
      <c r="AD73" s="81"/>
      <c r="AE73" s="81"/>
      <c r="AF73" s="81"/>
      <c r="AG73" s="81"/>
      <c r="AH73" s="81"/>
      <c r="AI73" s="81"/>
      <c r="AJ73" s="81"/>
      <c r="AK73" s="81"/>
      <c r="AL73" s="81"/>
      <c r="AM73" s="81"/>
      <c r="AN73" s="81"/>
      <c r="AO73" s="81"/>
      <c r="AP73" s="81"/>
      <c r="AQ73" s="81"/>
      <c r="AR73" s="81"/>
      <c r="AS73" s="81"/>
      <c r="AT73" s="81"/>
      <c r="AU73" s="81"/>
      <c r="AV73" s="81"/>
      <c r="AW73" s="81"/>
      <c r="AX73" s="81"/>
      <c r="AY73" s="81"/>
      <c r="AZ73" s="81"/>
      <c r="BA73" s="81"/>
      <c r="BB73" s="81"/>
      <c r="BC73" s="81"/>
      <c r="BD73" s="81"/>
      <c r="BE73" s="81"/>
      <c r="BF73" s="81"/>
      <c r="BG73" s="81"/>
      <c r="BH73" s="81"/>
      <c r="BI73" s="81"/>
      <c r="BJ73" s="81"/>
      <c r="BK73" s="81"/>
      <c r="BL73" s="81"/>
      <c r="BM73" s="81"/>
      <c r="BN73" s="81"/>
      <c r="BO73" s="81"/>
      <c r="BP73" s="81"/>
      <c r="BQ73" s="81"/>
      <c r="BR73" s="81"/>
      <c r="BS73" s="81"/>
      <c r="BT73" s="81"/>
      <c r="BU73" s="81"/>
      <c r="BV73" s="81"/>
      <c r="BW73" s="81"/>
      <c r="BX73" s="81"/>
      <c r="BY73" s="81"/>
      <c r="BZ73" s="81"/>
      <c r="CA73" s="81"/>
      <c r="CB73" s="81"/>
      <c r="CC73" s="81"/>
      <c r="CD73" s="81"/>
      <c r="CE73" s="81"/>
      <c r="CF73" s="81"/>
      <c r="CG73" s="81"/>
      <c r="CH73" s="81"/>
      <c r="CI73" s="81"/>
      <c r="CJ73" s="81"/>
      <c r="CK73" s="81"/>
      <c r="CL73" s="81"/>
      <c r="CM73" s="81"/>
      <c r="CN73" s="81"/>
      <c r="CO73" s="81"/>
      <c r="CP73" s="81"/>
      <c r="CQ73" s="81"/>
      <c r="CR73" s="81"/>
      <c r="CS73" s="81"/>
      <c r="CT73" s="81"/>
      <c r="CU73" s="81"/>
      <c r="CV73" s="81"/>
      <c r="CW73" s="81"/>
      <c r="CX73" s="81"/>
      <c r="CY73" s="81"/>
      <c r="CZ73" s="81"/>
      <c r="DA73" s="81"/>
      <c r="DB73" s="81"/>
      <c r="DC73" s="81"/>
      <c r="DD73" s="81"/>
      <c r="DE73" s="81"/>
      <c r="DF73" s="81"/>
      <c r="DG73" s="81"/>
      <c r="DH73" s="81"/>
      <c r="DI73" s="81"/>
      <c r="DJ73" s="81"/>
      <c r="DK73" s="81"/>
      <c r="DL73" s="81"/>
      <c r="DM73" s="81"/>
      <c r="DN73" s="81"/>
      <c r="DO73" s="81"/>
      <c r="DP73" s="81"/>
      <c r="DQ73" s="81"/>
      <c r="DR73" s="81"/>
      <c r="DS73" s="81"/>
      <c r="DT73" s="81"/>
      <c r="DU73" s="81"/>
      <c r="DV73" s="81"/>
      <c r="DW73" s="81"/>
      <c r="DX73" s="81"/>
      <c r="DY73" s="81"/>
      <c r="DZ73" s="81"/>
      <c r="EA73" s="81"/>
      <c r="EB73" s="81"/>
      <c r="EC73" s="81"/>
      <c r="ED73" s="81"/>
      <c r="EE73" s="81"/>
      <c r="EF73" s="81"/>
      <c r="EG73" s="81"/>
      <c r="EH73" s="81"/>
      <c r="EI73" s="81"/>
      <c r="EJ73" s="81"/>
      <c r="EK73" s="81"/>
      <c r="EL73" s="81"/>
      <c r="EM73" s="81"/>
      <c r="EN73" s="81"/>
      <c r="EO73" s="81"/>
      <c r="EP73" s="81"/>
      <c r="EQ73" s="81"/>
      <c r="ER73" s="81"/>
      <c r="ES73" s="81"/>
      <c r="ET73" s="81"/>
      <c r="EU73" s="81"/>
      <c r="EV73" s="81"/>
      <c r="EW73" s="81"/>
      <c r="EX73" s="81"/>
      <c r="EY73" s="81"/>
      <c r="EZ73" s="81"/>
      <c r="FA73" s="81"/>
      <c r="FB73" s="81"/>
      <c r="FC73" s="81"/>
      <c r="FD73" s="81"/>
      <c r="FE73" s="81"/>
      <c r="FF73" s="6"/>
      <c r="FG73" s="6"/>
    </row>
    <row r="74" spans="1:163" ht="30">
      <c r="A74" s="82" t="s">
        <v>140</v>
      </c>
      <c r="B74" s="93" t="s">
        <v>141</v>
      </c>
      <c r="C74" s="46"/>
      <c r="D74" s="65"/>
      <c r="E74" s="65"/>
      <c r="F74" s="46"/>
      <c r="G74" s="46"/>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c r="AV74" s="81"/>
      <c r="AW74" s="81"/>
      <c r="AX74" s="81"/>
      <c r="AY74" s="81"/>
      <c r="AZ74" s="81"/>
      <c r="BA74" s="81"/>
      <c r="BB74" s="81"/>
      <c r="BC74" s="81"/>
      <c r="BD74" s="81"/>
      <c r="BE74" s="81"/>
      <c r="BF74" s="81"/>
      <c r="BG74" s="81"/>
      <c r="BH74" s="81"/>
      <c r="BI74" s="81"/>
      <c r="BJ74" s="81"/>
      <c r="BK74" s="81"/>
      <c r="BL74" s="81"/>
      <c r="BM74" s="81"/>
      <c r="BN74" s="81"/>
      <c r="BO74" s="81"/>
      <c r="BP74" s="81"/>
      <c r="BQ74" s="81"/>
      <c r="BR74" s="81"/>
      <c r="BS74" s="81"/>
      <c r="BT74" s="81"/>
      <c r="BU74" s="81"/>
      <c r="BV74" s="81"/>
      <c r="BW74" s="81"/>
      <c r="BX74" s="81"/>
      <c r="BY74" s="81"/>
      <c r="BZ74" s="81"/>
      <c r="CA74" s="81"/>
      <c r="CB74" s="81"/>
      <c r="CC74" s="81"/>
      <c r="CD74" s="81"/>
      <c r="CE74" s="81"/>
      <c r="CF74" s="81"/>
      <c r="CG74" s="81"/>
      <c r="CH74" s="81"/>
      <c r="CI74" s="81"/>
      <c r="CJ74" s="81"/>
      <c r="CK74" s="81"/>
      <c r="CL74" s="81"/>
      <c r="CM74" s="81"/>
      <c r="CN74" s="81"/>
      <c r="CO74" s="81"/>
      <c r="CP74" s="81"/>
      <c r="CQ74" s="81"/>
      <c r="CR74" s="81"/>
      <c r="CS74" s="81"/>
      <c r="CT74" s="81"/>
      <c r="CU74" s="81"/>
      <c r="CV74" s="81"/>
      <c r="CW74" s="81"/>
      <c r="CX74" s="81"/>
      <c r="CY74" s="81"/>
      <c r="CZ74" s="81"/>
      <c r="DA74" s="81"/>
      <c r="DB74" s="81"/>
      <c r="DC74" s="81"/>
      <c r="DD74" s="81"/>
      <c r="DE74" s="81"/>
      <c r="DF74" s="81"/>
      <c r="DG74" s="81"/>
      <c r="DH74" s="81"/>
      <c r="DI74" s="81"/>
      <c r="DJ74" s="81"/>
      <c r="DK74" s="81"/>
      <c r="DL74" s="81"/>
      <c r="DM74" s="81"/>
      <c r="DN74" s="81"/>
      <c r="DO74" s="81"/>
      <c r="DP74" s="81"/>
      <c r="DQ74" s="81"/>
      <c r="DR74" s="81"/>
      <c r="DS74" s="81"/>
      <c r="DT74" s="81"/>
      <c r="DU74" s="81"/>
      <c r="DV74" s="81"/>
      <c r="DW74" s="81"/>
      <c r="DX74" s="81"/>
      <c r="DY74" s="81"/>
      <c r="DZ74" s="81"/>
      <c r="EA74" s="81"/>
      <c r="EB74" s="81"/>
      <c r="EC74" s="81"/>
      <c r="ED74" s="81"/>
      <c r="EE74" s="81"/>
      <c r="EF74" s="81"/>
      <c r="EG74" s="81"/>
      <c r="EH74" s="81"/>
      <c r="EI74" s="81"/>
      <c r="EJ74" s="81"/>
      <c r="EK74" s="81"/>
      <c r="EL74" s="81"/>
      <c r="EM74" s="81"/>
      <c r="EN74" s="81"/>
      <c r="EO74" s="81"/>
      <c r="EP74" s="81"/>
      <c r="EQ74" s="81"/>
      <c r="ER74" s="81"/>
      <c r="ES74" s="81"/>
      <c r="ET74" s="81"/>
      <c r="EU74" s="81"/>
      <c r="EV74" s="81"/>
      <c r="EW74" s="81"/>
      <c r="EX74" s="81"/>
      <c r="EY74" s="81"/>
      <c r="EZ74" s="81"/>
      <c r="FA74" s="81"/>
      <c r="FB74" s="81"/>
      <c r="FC74" s="81"/>
      <c r="FD74" s="81"/>
      <c r="FE74" s="81"/>
      <c r="FF74" s="6"/>
      <c r="FG74" s="6"/>
    </row>
    <row r="75" spans="1:163" ht="90">
      <c r="A75" s="82" t="s">
        <v>142</v>
      </c>
      <c r="B75" s="93" t="s">
        <v>143</v>
      </c>
      <c r="C75" s="46"/>
      <c r="D75" s="65"/>
      <c r="E75" s="65"/>
      <c r="F75" s="46"/>
      <c r="G75" s="46"/>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1"/>
      <c r="BB75" s="81"/>
      <c r="BC75" s="81"/>
      <c r="BD75" s="81"/>
      <c r="BE75" s="81"/>
      <c r="BF75" s="81"/>
      <c r="BG75" s="81"/>
      <c r="BH75" s="81"/>
      <c r="BI75" s="81"/>
      <c r="BJ75" s="81"/>
      <c r="BK75" s="81"/>
      <c r="BL75" s="81"/>
      <c r="BM75" s="81"/>
      <c r="BN75" s="81"/>
      <c r="BO75" s="81"/>
      <c r="BP75" s="81"/>
      <c r="BQ75" s="81"/>
      <c r="BR75" s="81"/>
      <c r="BS75" s="81"/>
      <c r="BT75" s="81"/>
      <c r="BU75" s="81"/>
      <c r="BV75" s="81"/>
      <c r="BW75" s="81"/>
      <c r="BX75" s="81"/>
      <c r="BY75" s="81"/>
      <c r="BZ75" s="81"/>
      <c r="CA75" s="81"/>
      <c r="CB75" s="81"/>
      <c r="CC75" s="81"/>
      <c r="CD75" s="81"/>
      <c r="CE75" s="81"/>
      <c r="CF75" s="81"/>
      <c r="CG75" s="81"/>
      <c r="CH75" s="81"/>
      <c r="CI75" s="81"/>
      <c r="CJ75" s="81"/>
      <c r="CK75" s="81"/>
      <c r="CL75" s="81"/>
      <c r="CM75" s="81"/>
      <c r="CN75" s="81"/>
      <c r="CO75" s="81"/>
      <c r="CP75" s="81"/>
      <c r="CQ75" s="81"/>
      <c r="CR75" s="81"/>
      <c r="CS75" s="81"/>
      <c r="CT75" s="81"/>
      <c r="CU75" s="81"/>
      <c r="CV75" s="81"/>
      <c r="CW75" s="81"/>
      <c r="CX75" s="81"/>
      <c r="CY75" s="81"/>
      <c r="CZ75" s="81"/>
      <c r="DA75" s="81"/>
      <c r="DB75" s="81"/>
      <c r="DC75" s="81"/>
      <c r="DD75" s="81"/>
      <c r="DE75" s="81"/>
      <c r="DF75" s="81"/>
      <c r="DG75" s="81"/>
      <c r="DH75" s="81"/>
      <c r="DI75" s="81"/>
      <c r="DJ75" s="81"/>
      <c r="DK75" s="81"/>
      <c r="DL75" s="81"/>
      <c r="DM75" s="81"/>
      <c r="DN75" s="81"/>
      <c r="DO75" s="81"/>
      <c r="DP75" s="81"/>
      <c r="DQ75" s="81"/>
      <c r="DR75" s="81"/>
      <c r="DS75" s="81"/>
      <c r="DT75" s="81"/>
      <c r="DU75" s="81"/>
      <c r="DV75" s="81"/>
      <c r="DW75" s="81"/>
      <c r="DX75" s="81"/>
      <c r="DY75" s="81"/>
      <c r="DZ75" s="81"/>
      <c r="EA75" s="81"/>
      <c r="EB75" s="81"/>
      <c r="EC75" s="81"/>
      <c r="ED75" s="81"/>
      <c r="EE75" s="81"/>
      <c r="EF75" s="81"/>
      <c r="EG75" s="81"/>
      <c r="EH75" s="81"/>
      <c r="EI75" s="81"/>
      <c r="EJ75" s="81"/>
      <c r="EK75" s="81"/>
      <c r="EL75" s="81"/>
      <c r="EM75" s="81"/>
      <c r="EN75" s="81"/>
      <c r="EO75" s="81"/>
      <c r="EP75" s="81"/>
      <c r="EQ75" s="81"/>
      <c r="ER75" s="81"/>
      <c r="ES75" s="81"/>
      <c r="ET75" s="81"/>
      <c r="EU75" s="81"/>
      <c r="EV75" s="81"/>
      <c r="EW75" s="81"/>
      <c r="EX75" s="81"/>
      <c r="EY75" s="81"/>
      <c r="EZ75" s="81"/>
      <c r="FA75" s="81"/>
      <c r="FB75" s="81"/>
      <c r="FC75" s="81"/>
      <c r="FD75" s="81"/>
      <c r="FE75" s="81"/>
      <c r="FF75" s="6"/>
      <c r="FG75" s="6"/>
    </row>
    <row r="76" spans="1:163" ht="45">
      <c r="A76" s="82" t="s">
        <v>144</v>
      </c>
      <c r="B76" s="93" t="s">
        <v>145</v>
      </c>
      <c r="C76" s="46"/>
      <c r="D76" s="65">
        <v>1659000</v>
      </c>
      <c r="E76" s="65">
        <v>1246000</v>
      </c>
      <c r="F76" s="46"/>
      <c r="G76" s="46"/>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c r="DK76" s="81"/>
      <c r="DL76" s="81"/>
      <c r="DM76" s="81"/>
      <c r="DN76" s="81"/>
      <c r="DO76" s="81"/>
      <c r="DP76" s="81"/>
      <c r="DQ76" s="81"/>
      <c r="DR76" s="81"/>
      <c r="DS76" s="81"/>
      <c r="DT76" s="81"/>
      <c r="DU76" s="81"/>
      <c r="DV76" s="81"/>
      <c r="DW76" s="81"/>
      <c r="DX76" s="81"/>
      <c r="DY76" s="81"/>
      <c r="DZ76" s="81"/>
      <c r="EA76" s="81"/>
      <c r="EB76" s="81"/>
      <c r="EC76" s="81"/>
      <c r="ED76" s="81"/>
      <c r="EE76" s="81"/>
      <c r="EF76" s="81"/>
      <c r="EG76" s="81"/>
      <c r="EH76" s="81"/>
      <c r="EI76" s="81"/>
      <c r="EJ76" s="81"/>
      <c r="EK76" s="81"/>
      <c r="EL76" s="81"/>
      <c r="EM76" s="81"/>
      <c r="EN76" s="81"/>
      <c r="EO76" s="81"/>
      <c r="EP76" s="81"/>
      <c r="EQ76" s="81"/>
      <c r="ER76" s="81"/>
      <c r="ES76" s="81"/>
      <c r="ET76" s="81"/>
      <c r="EU76" s="81"/>
      <c r="EV76" s="81"/>
      <c r="EW76" s="81"/>
      <c r="EX76" s="81"/>
      <c r="EY76" s="81"/>
      <c r="EZ76" s="81"/>
      <c r="FA76" s="81"/>
      <c r="FB76" s="81"/>
      <c r="FC76" s="81"/>
      <c r="FD76" s="81"/>
      <c r="FE76" s="81"/>
      <c r="FF76" s="6"/>
      <c r="FG76" s="6"/>
    </row>
    <row r="77" spans="1:163" ht="30">
      <c r="A77" s="82" t="s">
        <v>146</v>
      </c>
      <c r="B77" s="93" t="s">
        <v>147</v>
      </c>
      <c r="C77" s="46"/>
      <c r="D77" s="65"/>
      <c r="E77" s="65"/>
      <c r="F77" s="46"/>
      <c r="G77" s="46"/>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c r="DK77" s="81"/>
      <c r="DL77" s="81"/>
      <c r="DM77" s="81"/>
      <c r="DN77" s="81"/>
      <c r="DO77" s="81"/>
      <c r="DP77" s="81"/>
      <c r="DQ77" s="81"/>
      <c r="DR77" s="81"/>
      <c r="DS77" s="81"/>
      <c r="DT77" s="81"/>
      <c r="DU77" s="81"/>
      <c r="DV77" s="81"/>
      <c r="DW77" s="81"/>
      <c r="DX77" s="81"/>
      <c r="DY77" s="81"/>
      <c r="DZ77" s="81"/>
      <c r="EA77" s="81"/>
      <c r="EB77" s="81"/>
      <c r="EC77" s="81"/>
      <c r="ED77" s="81"/>
      <c r="EE77" s="81"/>
      <c r="EF77" s="81"/>
      <c r="EG77" s="81"/>
      <c r="EH77" s="81"/>
      <c r="EI77" s="81"/>
      <c r="EJ77" s="81"/>
      <c r="EK77" s="81"/>
      <c r="EL77" s="81"/>
      <c r="EM77" s="81"/>
      <c r="EN77" s="81"/>
      <c r="EO77" s="81"/>
      <c r="EP77" s="81"/>
      <c r="EQ77" s="81"/>
      <c r="ER77" s="81"/>
      <c r="ES77" s="81"/>
      <c r="ET77" s="81"/>
      <c r="EU77" s="81"/>
      <c r="EV77" s="81"/>
      <c r="EW77" s="81"/>
      <c r="EX77" s="81"/>
      <c r="EY77" s="81"/>
      <c r="EZ77" s="81"/>
      <c r="FA77" s="81"/>
      <c r="FB77" s="81"/>
      <c r="FC77" s="81"/>
      <c r="FD77" s="81"/>
      <c r="FE77" s="81"/>
      <c r="FF77" s="6"/>
      <c r="FG77" s="6"/>
    </row>
    <row r="78" spans="1:163" ht="75">
      <c r="A78" s="82"/>
      <c r="B78" s="93" t="s">
        <v>148</v>
      </c>
      <c r="C78" s="46"/>
      <c r="D78" s="65">
        <v>0</v>
      </c>
      <c r="E78" s="65">
        <v>0</v>
      </c>
      <c r="F78" s="46"/>
      <c r="G78" s="46"/>
      <c r="H78" s="81"/>
      <c r="I78" s="81"/>
      <c r="J78" s="81"/>
      <c r="K78" s="81"/>
      <c r="L78" s="81"/>
      <c r="M78" s="81"/>
      <c r="N78" s="81"/>
      <c r="O78" s="81"/>
      <c r="P78" s="81"/>
      <c r="Q78" s="81"/>
      <c r="R78" s="81"/>
      <c r="S78" s="81"/>
      <c r="T78" s="81"/>
      <c r="U78" s="81"/>
      <c r="V78" s="81"/>
      <c r="W78" s="81"/>
      <c r="X78" s="81"/>
      <c r="Y78" s="81"/>
      <c r="Z78" s="81"/>
      <c r="AA78" s="81"/>
      <c r="AB78" s="81"/>
      <c r="AC78" s="81"/>
      <c r="AD78" s="81"/>
      <c r="AE78" s="81"/>
      <c r="AF78" s="81"/>
      <c r="AG78" s="81"/>
      <c r="AH78" s="81"/>
      <c r="AI78" s="81"/>
      <c r="AJ78" s="81"/>
      <c r="AK78" s="81"/>
      <c r="AL78" s="81"/>
      <c r="AM78" s="81"/>
      <c r="AN78" s="81"/>
      <c r="AO78" s="81"/>
      <c r="AP78" s="81"/>
      <c r="AQ78" s="81"/>
      <c r="AR78" s="81"/>
      <c r="AS78" s="81"/>
      <c r="AT78" s="81"/>
      <c r="AU78" s="81"/>
      <c r="AV78" s="81"/>
      <c r="AW78" s="81"/>
      <c r="AX78" s="81"/>
      <c r="AY78" s="81"/>
      <c r="AZ78" s="81"/>
      <c r="BA78" s="81"/>
      <c r="BB78" s="81"/>
      <c r="BC78" s="81"/>
      <c r="BD78" s="81"/>
      <c r="BE78" s="81"/>
      <c r="BF78" s="81"/>
      <c r="BG78" s="81"/>
      <c r="BH78" s="81"/>
      <c r="BI78" s="81"/>
      <c r="BJ78" s="81"/>
      <c r="BK78" s="81"/>
      <c r="BL78" s="81"/>
      <c r="BM78" s="81"/>
      <c r="BN78" s="81"/>
      <c r="BO78" s="81"/>
      <c r="BP78" s="81"/>
      <c r="BQ78" s="81"/>
      <c r="BR78" s="81"/>
      <c r="BS78" s="81"/>
      <c r="BT78" s="81"/>
      <c r="BU78" s="81"/>
      <c r="BV78" s="81"/>
      <c r="BW78" s="81"/>
      <c r="BX78" s="81"/>
      <c r="BY78" s="81"/>
      <c r="BZ78" s="81"/>
      <c r="CA78" s="81"/>
      <c r="CB78" s="81"/>
      <c r="CC78" s="81"/>
      <c r="CD78" s="81"/>
      <c r="CE78" s="81"/>
      <c r="CF78" s="81"/>
      <c r="CG78" s="81"/>
      <c r="CH78" s="81"/>
      <c r="CI78" s="81"/>
      <c r="CJ78" s="81"/>
      <c r="CK78" s="81"/>
      <c r="CL78" s="81"/>
      <c r="CM78" s="81"/>
      <c r="CN78" s="81"/>
      <c r="CO78" s="81"/>
      <c r="CP78" s="81"/>
      <c r="CQ78" s="81"/>
      <c r="CR78" s="81"/>
      <c r="CS78" s="81"/>
      <c r="CT78" s="81"/>
      <c r="CU78" s="81"/>
      <c r="CV78" s="81"/>
      <c r="CW78" s="81"/>
      <c r="CX78" s="81"/>
      <c r="CY78" s="81"/>
      <c r="CZ78" s="81"/>
      <c r="DA78" s="81"/>
      <c r="DB78" s="81"/>
      <c r="DC78" s="81"/>
      <c r="DD78" s="81"/>
      <c r="DE78" s="81"/>
      <c r="DF78" s="81"/>
      <c r="DG78" s="81"/>
      <c r="DH78" s="81"/>
      <c r="DI78" s="81"/>
      <c r="DJ78" s="81"/>
      <c r="DK78" s="81"/>
      <c r="DL78" s="81"/>
      <c r="DM78" s="81"/>
      <c r="DN78" s="81"/>
      <c r="DO78" s="81"/>
      <c r="DP78" s="81"/>
      <c r="DQ78" s="81"/>
      <c r="DR78" s="81"/>
      <c r="DS78" s="81"/>
      <c r="DT78" s="81"/>
      <c r="DU78" s="81"/>
      <c r="DV78" s="81"/>
      <c r="DW78" s="81"/>
      <c r="DX78" s="81"/>
      <c r="DY78" s="81"/>
      <c r="DZ78" s="81"/>
      <c r="EA78" s="81"/>
      <c r="EB78" s="81"/>
      <c r="EC78" s="81"/>
      <c r="ED78" s="81"/>
      <c r="EE78" s="81"/>
      <c r="EF78" s="81"/>
      <c r="EG78" s="81"/>
      <c r="EH78" s="81"/>
      <c r="EI78" s="81"/>
      <c r="EJ78" s="81"/>
      <c r="EK78" s="81"/>
      <c r="EL78" s="81"/>
      <c r="EM78" s="81"/>
      <c r="EN78" s="81"/>
      <c r="EO78" s="81"/>
      <c r="EP78" s="81"/>
      <c r="EQ78" s="81"/>
      <c r="ER78" s="81"/>
      <c r="ES78" s="81"/>
      <c r="ET78" s="81"/>
      <c r="EU78" s="81"/>
      <c r="EV78" s="81"/>
      <c r="EW78" s="81"/>
      <c r="EX78" s="81"/>
      <c r="EY78" s="81"/>
      <c r="EZ78" s="81"/>
      <c r="FA78" s="81"/>
      <c r="FB78" s="81"/>
      <c r="FC78" s="81"/>
      <c r="FD78" s="81"/>
      <c r="FE78" s="81"/>
      <c r="FF78" s="6"/>
      <c r="FG78" s="6"/>
    </row>
    <row r="79" spans="1:163" ht="15">
      <c r="A79" s="79" t="s">
        <v>149</v>
      </c>
      <c r="B79" s="80" t="s">
        <v>150</v>
      </c>
      <c r="C79" s="65">
        <f>+C80+C81+C82+C83+C84+C85+C86+C87</f>
        <v>0</v>
      </c>
      <c r="D79" s="65">
        <f>+D80+D81+D82+D83+D84+D85+D86+D87</f>
        <v>0</v>
      </c>
      <c r="E79" s="65">
        <f>+E80+E81+E82+E83+E84+E85+E86+E87</f>
        <v>0</v>
      </c>
      <c r="F79" s="65">
        <f>+F80+F81+F82+F83+F84+F85+F86+F87</f>
        <v>-1</v>
      </c>
      <c r="G79" s="65">
        <f>+G80+G81+G82+G83+G84+G85+G86+G87</f>
        <v>0</v>
      </c>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1"/>
      <c r="BD79" s="81"/>
      <c r="BE79" s="81"/>
      <c r="BF79" s="81"/>
      <c r="BG79" s="81"/>
      <c r="BH79" s="81"/>
      <c r="BI79" s="81"/>
      <c r="BJ79" s="81"/>
      <c r="BK79" s="81"/>
      <c r="BL79" s="81"/>
      <c r="BM79" s="81"/>
      <c r="BN79" s="81"/>
      <c r="BO79" s="81"/>
      <c r="BP79" s="81"/>
      <c r="BQ79" s="81"/>
      <c r="BR79" s="81"/>
      <c r="BS79" s="81"/>
      <c r="BT79" s="81"/>
      <c r="BU79" s="81"/>
      <c r="BV79" s="81"/>
      <c r="BW79" s="81"/>
      <c r="BX79" s="81"/>
      <c r="BY79" s="81"/>
      <c r="BZ79" s="81"/>
      <c r="CA79" s="81"/>
      <c r="CB79" s="81"/>
      <c r="CC79" s="81"/>
      <c r="CD79" s="81"/>
      <c r="CE79" s="81"/>
      <c r="CF79" s="81"/>
      <c r="CG79" s="81"/>
      <c r="CH79" s="81"/>
      <c r="CI79" s="81"/>
      <c r="CJ79" s="81"/>
      <c r="CK79" s="81"/>
      <c r="CL79" s="81"/>
      <c r="CM79" s="81"/>
      <c r="CN79" s="81"/>
      <c r="CO79" s="81"/>
      <c r="CP79" s="81"/>
      <c r="CQ79" s="81"/>
      <c r="CR79" s="81"/>
      <c r="CS79" s="81"/>
      <c r="CT79" s="81"/>
      <c r="CU79" s="81"/>
      <c r="CV79" s="81"/>
      <c r="CW79" s="81"/>
      <c r="CX79" s="81"/>
      <c r="CY79" s="81"/>
      <c r="CZ79" s="81"/>
      <c r="DA79" s="81"/>
      <c r="DB79" s="81"/>
      <c r="DC79" s="81"/>
      <c r="DD79" s="81"/>
      <c r="DE79" s="81"/>
      <c r="DF79" s="81"/>
      <c r="DG79" s="81"/>
      <c r="DH79" s="81"/>
      <c r="DI79" s="81"/>
      <c r="DJ79" s="81"/>
      <c r="DK79" s="81"/>
      <c r="DL79" s="81"/>
      <c r="DM79" s="81"/>
      <c r="DN79" s="81"/>
      <c r="DO79" s="81"/>
      <c r="DP79" s="81"/>
      <c r="DQ79" s="81"/>
      <c r="DR79" s="81"/>
      <c r="DS79" s="81"/>
      <c r="DT79" s="81"/>
      <c r="DU79" s="81"/>
      <c r="DV79" s="81"/>
      <c r="DW79" s="81"/>
      <c r="DX79" s="81"/>
      <c r="DY79" s="81"/>
      <c r="DZ79" s="81"/>
      <c r="EA79" s="81"/>
      <c r="EB79" s="81"/>
      <c r="EC79" s="81"/>
      <c r="ED79" s="81"/>
      <c r="EE79" s="81"/>
      <c r="EF79" s="81"/>
      <c r="EG79" s="81"/>
      <c r="EH79" s="81"/>
      <c r="EI79" s="81"/>
      <c r="EJ79" s="81"/>
      <c r="EK79" s="81"/>
      <c r="EL79" s="81"/>
      <c r="EM79" s="81"/>
      <c r="EN79" s="81"/>
      <c r="EO79" s="81"/>
      <c r="EP79" s="81"/>
      <c r="EQ79" s="81"/>
      <c r="ER79" s="81"/>
      <c r="ES79" s="81"/>
      <c r="ET79" s="81"/>
      <c r="EU79" s="81"/>
      <c r="EV79" s="81"/>
      <c r="EW79" s="81"/>
      <c r="EX79" s="81"/>
      <c r="EY79" s="81"/>
      <c r="EZ79" s="81"/>
      <c r="FA79" s="81"/>
      <c r="FB79" s="81"/>
      <c r="FC79" s="81"/>
      <c r="FD79" s="81"/>
      <c r="FE79" s="81"/>
      <c r="FF79" s="6"/>
      <c r="FG79" s="6"/>
    </row>
    <row r="80" spans="1:163" ht="45">
      <c r="A80" s="94" t="s">
        <v>151</v>
      </c>
      <c r="B80" s="83" t="s">
        <v>152</v>
      </c>
      <c r="C80" s="46"/>
      <c r="D80" s="65"/>
      <c r="E80" s="65"/>
      <c r="F80" s="46"/>
      <c r="G80" s="46"/>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1"/>
      <c r="CI80" s="81"/>
      <c r="CJ80" s="81"/>
      <c r="CK80" s="81"/>
      <c r="CL80" s="81"/>
      <c r="CM80" s="81"/>
      <c r="CN80" s="81"/>
      <c r="CO80" s="81"/>
      <c r="CP80" s="81"/>
      <c r="CQ80" s="81"/>
      <c r="CR80" s="81"/>
      <c r="CS80" s="81"/>
      <c r="CT80" s="81"/>
      <c r="CU80" s="81"/>
      <c r="CV80" s="81"/>
      <c r="CW80" s="81"/>
      <c r="CX80" s="81"/>
      <c r="CY80" s="81"/>
      <c r="CZ80" s="81"/>
      <c r="DA80" s="81"/>
      <c r="DB80" s="81"/>
      <c r="DC80" s="81"/>
      <c r="DD80" s="81"/>
      <c r="DE80" s="81"/>
      <c r="DF80" s="81"/>
      <c r="DG80" s="81"/>
      <c r="DH80" s="81"/>
      <c r="DI80" s="81"/>
      <c r="DJ80" s="81"/>
      <c r="DK80" s="81"/>
      <c r="DL80" s="81"/>
      <c r="DM80" s="81"/>
      <c r="DN80" s="81"/>
      <c r="DO80" s="81"/>
      <c r="DP80" s="81"/>
      <c r="DQ80" s="81"/>
      <c r="DR80" s="81"/>
      <c r="DS80" s="81"/>
      <c r="DT80" s="81"/>
      <c r="DU80" s="81"/>
      <c r="DV80" s="81"/>
      <c r="DW80" s="81"/>
      <c r="DX80" s="81"/>
      <c r="DY80" s="81"/>
      <c r="DZ80" s="81"/>
      <c r="EA80" s="81"/>
      <c r="EB80" s="81"/>
      <c r="EC80" s="81"/>
      <c r="ED80" s="81"/>
      <c r="EE80" s="81"/>
      <c r="EF80" s="81"/>
      <c r="EG80" s="81"/>
      <c r="EH80" s="81"/>
      <c r="EI80" s="81"/>
      <c r="EJ80" s="81"/>
      <c r="EK80" s="81"/>
      <c r="EL80" s="81"/>
      <c r="EM80" s="81"/>
      <c r="EN80" s="81"/>
      <c r="EO80" s="81"/>
      <c r="EP80" s="81"/>
      <c r="EQ80" s="81"/>
      <c r="ER80" s="81"/>
      <c r="ES80" s="81"/>
      <c r="ET80" s="81"/>
      <c r="EU80" s="81"/>
      <c r="EV80" s="81"/>
      <c r="EW80" s="81"/>
      <c r="EX80" s="81"/>
      <c r="EY80" s="81"/>
      <c r="EZ80" s="81"/>
      <c r="FA80" s="81"/>
      <c r="FB80" s="81"/>
      <c r="FC80" s="81"/>
      <c r="FD80" s="81"/>
      <c r="FE80" s="81"/>
      <c r="FF80" s="6"/>
      <c r="FG80" s="6"/>
    </row>
    <row r="81" spans="1:163" ht="45">
      <c r="A81" s="94" t="s">
        <v>153</v>
      </c>
      <c r="B81" s="36" t="s">
        <v>133</v>
      </c>
      <c r="C81" s="46"/>
      <c r="D81" s="65"/>
      <c r="E81" s="65"/>
      <c r="F81" s="46"/>
      <c r="G81" s="46"/>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1"/>
      <c r="BD81" s="81"/>
      <c r="BE81" s="81"/>
      <c r="BF81" s="81"/>
      <c r="BG81" s="81"/>
      <c r="BH81" s="81"/>
      <c r="BI81" s="81"/>
      <c r="BJ81" s="81"/>
      <c r="BK81" s="81"/>
      <c r="BL81" s="81"/>
      <c r="BM81" s="81"/>
      <c r="BN81" s="81"/>
      <c r="BO81" s="81"/>
      <c r="BP81" s="81"/>
      <c r="BQ81" s="81"/>
      <c r="BR81" s="81"/>
      <c r="BS81" s="81"/>
      <c r="BT81" s="81"/>
      <c r="BU81" s="81"/>
      <c r="BV81" s="81"/>
      <c r="BW81" s="81"/>
      <c r="BX81" s="81"/>
      <c r="BY81" s="81"/>
      <c r="BZ81" s="81"/>
      <c r="CA81" s="81"/>
      <c r="CB81" s="81"/>
      <c r="CC81" s="81"/>
      <c r="CD81" s="81"/>
      <c r="CE81" s="81"/>
      <c r="CF81" s="81"/>
      <c r="CG81" s="81"/>
      <c r="CH81" s="81"/>
      <c r="CI81" s="81"/>
      <c r="CJ81" s="81"/>
      <c r="CK81" s="81"/>
      <c r="CL81" s="81"/>
      <c r="CM81" s="81"/>
      <c r="CN81" s="81"/>
      <c r="CO81" s="81"/>
      <c r="CP81" s="81"/>
      <c r="CQ81" s="81"/>
      <c r="CR81" s="81"/>
      <c r="CS81" s="81"/>
      <c r="CT81" s="81"/>
      <c r="CU81" s="81"/>
      <c r="CV81" s="81"/>
      <c r="CW81" s="81"/>
      <c r="CX81" s="81"/>
      <c r="CY81" s="81"/>
      <c r="CZ81" s="81"/>
      <c r="DA81" s="81"/>
      <c r="DB81" s="81"/>
      <c r="DC81" s="81"/>
      <c r="DD81" s="81"/>
      <c r="DE81" s="81"/>
      <c r="DF81" s="81"/>
      <c r="DG81" s="81"/>
      <c r="DH81" s="81"/>
      <c r="DI81" s="81"/>
      <c r="DJ81" s="81"/>
      <c r="DK81" s="81"/>
      <c r="DL81" s="81"/>
      <c r="DM81" s="81"/>
      <c r="DN81" s="81"/>
      <c r="DO81" s="81"/>
      <c r="DP81" s="81"/>
      <c r="DQ81" s="81"/>
      <c r="DR81" s="81"/>
      <c r="DS81" s="81"/>
      <c r="DT81" s="81"/>
      <c r="DU81" s="81"/>
      <c r="DV81" s="81"/>
      <c r="DW81" s="81"/>
      <c r="DX81" s="81"/>
      <c r="DY81" s="81"/>
      <c r="DZ81" s="81"/>
      <c r="EA81" s="81"/>
      <c r="EB81" s="81"/>
      <c r="EC81" s="81"/>
      <c r="ED81" s="81"/>
      <c r="EE81" s="81"/>
      <c r="EF81" s="81"/>
      <c r="EG81" s="81"/>
      <c r="EH81" s="81"/>
      <c r="EI81" s="81"/>
      <c r="EJ81" s="81"/>
      <c r="EK81" s="81"/>
      <c r="EL81" s="81"/>
      <c r="EM81" s="81"/>
      <c r="EN81" s="81"/>
      <c r="EO81" s="81"/>
      <c r="EP81" s="81"/>
      <c r="EQ81" s="81"/>
      <c r="ER81" s="81"/>
      <c r="ES81" s="81"/>
      <c r="ET81" s="81"/>
      <c r="EU81" s="81"/>
      <c r="EV81" s="81"/>
      <c r="EW81" s="81"/>
      <c r="EX81" s="81"/>
      <c r="EY81" s="81"/>
      <c r="EZ81" s="81"/>
      <c r="FA81" s="81"/>
      <c r="FB81" s="81"/>
      <c r="FC81" s="81"/>
      <c r="FD81" s="81"/>
      <c r="FE81" s="81"/>
      <c r="FF81" s="6"/>
      <c r="FG81" s="6"/>
    </row>
    <row r="82" spans="1:163" ht="60">
      <c r="A82" s="82" t="s">
        <v>154</v>
      </c>
      <c r="B82" s="83" t="s">
        <v>155</v>
      </c>
      <c r="C82" s="46"/>
      <c r="D82" s="65"/>
      <c r="E82" s="65"/>
      <c r="F82" s="46"/>
      <c r="G82" s="46"/>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N82" s="81"/>
      <c r="AO82" s="81"/>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c r="CB82" s="81"/>
      <c r="CC82" s="81"/>
      <c r="CD82" s="81"/>
      <c r="CE82" s="81"/>
      <c r="CF82" s="81"/>
      <c r="CG82" s="81"/>
      <c r="CH82" s="81"/>
      <c r="CI82" s="81"/>
      <c r="CJ82" s="81"/>
      <c r="CK82" s="81"/>
      <c r="CL82" s="81"/>
      <c r="CM82" s="81"/>
      <c r="CN82" s="81"/>
      <c r="CO82" s="81"/>
      <c r="CP82" s="81"/>
      <c r="CQ82" s="81"/>
      <c r="CR82" s="81"/>
      <c r="CS82" s="81"/>
      <c r="CT82" s="81"/>
      <c r="CU82" s="81"/>
      <c r="CV82" s="81"/>
      <c r="CW82" s="81"/>
      <c r="CX82" s="81"/>
      <c r="CY82" s="81"/>
      <c r="CZ82" s="81"/>
      <c r="DA82" s="81"/>
      <c r="DB82" s="81"/>
      <c r="DC82" s="81"/>
      <c r="DD82" s="81"/>
      <c r="DE82" s="81"/>
      <c r="DF82" s="81"/>
      <c r="DG82" s="81"/>
      <c r="DH82" s="81"/>
      <c r="DI82" s="81"/>
      <c r="DJ82" s="81"/>
      <c r="DK82" s="81"/>
      <c r="DL82" s="81"/>
      <c r="DM82" s="81"/>
      <c r="DN82" s="81"/>
      <c r="DO82" s="81"/>
      <c r="DP82" s="81"/>
      <c r="DQ82" s="81"/>
      <c r="DR82" s="81"/>
      <c r="DS82" s="81"/>
      <c r="DT82" s="81"/>
      <c r="DU82" s="81"/>
      <c r="DV82" s="81"/>
      <c r="DW82" s="81"/>
      <c r="DX82" s="81"/>
      <c r="DY82" s="81"/>
      <c r="DZ82" s="81"/>
      <c r="EA82" s="81"/>
      <c r="EB82" s="81"/>
      <c r="EC82" s="81"/>
      <c r="ED82" s="81"/>
      <c r="EE82" s="81"/>
      <c r="EF82" s="81"/>
      <c r="EG82" s="81"/>
      <c r="EH82" s="81"/>
      <c r="EI82" s="81"/>
      <c r="EJ82" s="81"/>
      <c r="EK82" s="81"/>
      <c r="EL82" s="81"/>
      <c r="EM82" s="81"/>
      <c r="EN82" s="81"/>
      <c r="EO82" s="81"/>
      <c r="EP82" s="81"/>
      <c r="EQ82" s="81"/>
      <c r="ER82" s="81"/>
      <c r="ES82" s="81"/>
      <c r="ET82" s="81"/>
      <c r="EU82" s="81"/>
      <c r="EV82" s="81"/>
      <c r="EW82" s="81"/>
      <c r="EX82" s="81"/>
      <c r="EY82" s="81"/>
      <c r="EZ82" s="81"/>
      <c r="FA82" s="81"/>
      <c r="FB82" s="81"/>
      <c r="FC82" s="81"/>
      <c r="FD82" s="81"/>
      <c r="FE82" s="81"/>
      <c r="FF82" s="6"/>
      <c r="FG82" s="6"/>
    </row>
    <row r="83" spans="1:163" ht="60">
      <c r="A83" s="82" t="s">
        <v>156</v>
      </c>
      <c r="B83" s="83" t="s">
        <v>157</v>
      </c>
      <c r="C83" s="46"/>
      <c r="D83" s="65"/>
      <c r="E83" s="65"/>
      <c r="F83" s="46">
        <v>-1</v>
      </c>
      <c r="G83" s="46">
        <v>0</v>
      </c>
      <c r="H83" s="81"/>
      <c r="I83" s="81"/>
      <c r="J83" s="81"/>
      <c r="K83" s="81"/>
      <c r="L83" s="81"/>
      <c r="M83" s="81"/>
      <c r="N83" s="81"/>
      <c r="O83" s="81"/>
      <c r="P83" s="81"/>
      <c r="Q83" s="81"/>
      <c r="R83" s="81"/>
      <c r="S83" s="81"/>
      <c r="T83" s="81"/>
      <c r="U83" s="81"/>
      <c r="V83" s="81"/>
      <c r="W83" s="81"/>
      <c r="X83" s="81"/>
      <c r="Y83" s="81"/>
      <c r="Z83" s="81"/>
      <c r="AA83" s="81"/>
      <c r="AB83" s="81"/>
      <c r="AC83" s="81"/>
      <c r="AD83" s="81"/>
      <c r="AE83" s="81"/>
      <c r="AF83" s="81"/>
      <c r="AG83" s="81"/>
      <c r="AH83" s="81"/>
      <c r="AI83" s="81"/>
      <c r="AJ83" s="81"/>
      <c r="AK83" s="81"/>
      <c r="AL83" s="81"/>
      <c r="AM83" s="81"/>
      <c r="AN83" s="81"/>
      <c r="AO83" s="81"/>
      <c r="AP83" s="81"/>
      <c r="AQ83" s="81"/>
      <c r="AR83" s="81"/>
      <c r="AS83" s="81"/>
      <c r="AT83" s="81"/>
      <c r="AU83" s="81"/>
      <c r="AV83" s="81"/>
      <c r="AW83" s="81"/>
      <c r="AX83" s="81"/>
      <c r="AY83" s="81"/>
      <c r="AZ83" s="81"/>
      <c r="BA83" s="81"/>
      <c r="BB83" s="81"/>
      <c r="BC83" s="81"/>
      <c r="BD83" s="81"/>
      <c r="BE83" s="81"/>
      <c r="BF83" s="81"/>
      <c r="BG83" s="81"/>
      <c r="BH83" s="81"/>
      <c r="BI83" s="81"/>
      <c r="BJ83" s="81"/>
      <c r="BK83" s="81"/>
      <c r="BL83" s="81"/>
      <c r="BM83" s="81"/>
      <c r="BN83" s="81"/>
      <c r="BO83" s="81"/>
      <c r="BP83" s="81"/>
      <c r="BQ83" s="81"/>
      <c r="BR83" s="81"/>
      <c r="BS83" s="81"/>
      <c r="BT83" s="81"/>
      <c r="BU83" s="81"/>
      <c r="BV83" s="81"/>
      <c r="BW83" s="81"/>
      <c r="BX83" s="81"/>
      <c r="BY83" s="81"/>
      <c r="BZ83" s="81"/>
      <c r="CA83" s="81"/>
      <c r="CB83" s="81"/>
      <c r="CC83" s="81"/>
      <c r="CD83" s="81"/>
      <c r="CE83" s="81"/>
      <c r="CF83" s="81"/>
      <c r="CG83" s="81"/>
      <c r="CH83" s="81"/>
      <c r="CI83" s="81"/>
      <c r="CJ83" s="81"/>
      <c r="CK83" s="81"/>
      <c r="CL83" s="81"/>
      <c r="CM83" s="81"/>
      <c r="CN83" s="81"/>
      <c r="CO83" s="81"/>
      <c r="CP83" s="81"/>
      <c r="CQ83" s="81"/>
      <c r="CR83" s="81"/>
      <c r="CS83" s="81"/>
      <c r="CT83" s="81"/>
      <c r="CU83" s="81"/>
      <c r="CV83" s="81"/>
      <c r="CW83" s="81"/>
      <c r="CX83" s="81"/>
      <c r="CY83" s="81"/>
      <c r="CZ83" s="81"/>
      <c r="DA83" s="81"/>
      <c r="DB83" s="81"/>
      <c r="DC83" s="81"/>
      <c r="DD83" s="81"/>
      <c r="DE83" s="81"/>
      <c r="DF83" s="81"/>
      <c r="DG83" s="81"/>
      <c r="DH83" s="81"/>
      <c r="DI83" s="81"/>
      <c r="DJ83" s="81"/>
      <c r="DK83" s="81"/>
      <c r="DL83" s="81"/>
      <c r="DM83" s="81"/>
      <c r="DN83" s="81"/>
      <c r="DO83" s="81"/>
      <c r="DP83" s="81"/>
      <c r="DQ83" s="81"/>
      <c r="DR83" s="81"/>
      <c r="DS83" s="81"/>
      <c r="DT83" s="81"/>
      <c r="DU83" s="81"/>
      <c r="DV83" s="81"/>
      <c r="DW83" s="81"/>
      <c r="DX83" s="81"/>
      <c r="DY83" s="81"/>
      <c r="DZ83" s="81"/>
      <c r="EA83" s="81"/>
      <c r="EB83" s="81"/>
      <c r="EC83" s="81"/>
      <c r="ED83" s="81"/>
      <c r="EE83" s="81"/>
      <c r="EF83" s="81"/>
      <c r="EG83" s="81"/>
      <c r="EH83" s="81"/>
      <c r="EI83" s="81"/>
      <c r="EJ83" s="81"/>
      <c r="EK83" s="81"/>
      <c r="EL83" s="81"/>
      <c r="EM83" s="81"/>
      <c r="EN83" s="81"/>
      <c r="EO83" s="81"/>
      <c r="EP83" s="81"/>
      <c r="EQ83" s="81"/>
      <c r="ER83" s="81"/>
      <c r="ES83" s="81"/>
      <c r="ET83" s="81"/>
      <c r="EU83" s="81"/>
      <c r="EV83" s="81"/>
      <c r="EW83" s="81"/>
      <c r="EX83" s="81"/>
      <c r="EY83" s="81"/>
      <c r="EZ83" s="81"/>
      <c r="FA83" s="81"/>
      <c r="FB83" s="81"/>
      <c r="FC83" s="81"/>
      <c r="FD83" s="81"/>
      <c r="FE83" s="81"/>
      <c r="FF83" s="6"/>
      <c r="FG83" s="6"/>
    </row>
    <row r="84" spans="1:163" ht="30">
      <c r="A84" s="82" t="s">
        <v>158</v>
      </c>
      <c r="B84" s="83" t="s">
        <v>137</v>
      </c>
      <c r="C84" s="46"/>
      <c r="D84" s="65"/>
      <c r="E84" s="65"/>
      <c r="F84" s="46"/>
      <c r="G84" s="46"/>
      <c r="H84" s="81"/>
      <c r="I84" s="81"/>
      <c r="J84" s="81"/>
      <c r="K84" s="81"/>
      <c r="L84" s="81"/>
      <c r="M84" s="81"/>
      <c r="N84" s="81"/>
      <c r="O84" s="81"/>
      <c r="P84" s="81"/>
      <c r="Q84" s="81"/>
      <c r="R84" s="81"/>
      <c r="S84" s="81"/>
      <c r="T84" s="81"/>
      <c r="U84" s="81"/>
      <c r="V84" s="81"/>
      <c r="W84" s="81"/>
      <c r="X84" s="81"/>
      <c r="Y84" s="81"/>
      <c r="Z84" s="81"/>
      <c r="AA84" s="81"/>
      <c r="AB84" s="81"/>
      <c r="AC84" s="81"/>
      <c r="AD84" s="81"/>
      <c r="AE84" s="81"/>
      <c r="AF84" s="81"/>
      <c r="AG84" s="81"/>
      <c r="AH84" s="81"/>
      <c r="AI84" s="81"/>
      <c r="AJ84" s="81"/>
      <c r="AK84" s="81"/>
      <c r="AL84" s="81"/>
      <c r="AM84" s="81"/>
      <c r="AN84" s="81"/>
      <c r="AO84" s="81"/>
      <c r="AP84" s="81"/>
      <c r="AQ84" s="81"/>
      <c r="AR84" s="81"/>
      <c r="AS84" s="81"/>
      <c r="AT84" s="81"/>
      <c r="AU84" s="81"/>
      <c r="AV84" s="81"/>
      <c r="AW84" s="81"/>
      <c r="AX84" s="81"/>
      <c r="AY84" s="81"/>
      <c r="AZ84" s="81"/>
      <c r="BA84" s="81"/>
      <c r="BB84" s="81"/>
      <c r="BC84" s="81"/>
      <c r="BD84" s="81"/>
      <c r="BE84" s="81"/>
      <c r="BF84" s="81"/>
      <c r="BG84" s="81"/>
      <c r="BH84" s="81"/>
      <c r="BI84" s="81"/>
      <c r="BJ84" s="81"/>
      <c r="BK84" s="81"/>
      <c r="BL84" s="81"/>
      <c r="BM84" s="81"/>
      <c r="BN84" s="81"/>
      <c r="BO84" s="81"/>
      <c r="BP84" s="81"/>
      <c r="BQ84" s="81"/>
      <c r="BR84" s="81"/>
      <c r="BS84" s="81"/>
      <c r="BT84" s="81"/>
      <c r="BU84" s="81"/>
      <c r="BV84" s="81"/>
      <c r="BW84" s="81"/>
      <c r="BX84" s="81"/>
      <c r="BY84" s="81"/>
      <c r="BZ84" s="81"/>
      <c r="CA84" s="81"/>
      <c r="CB84" s="81"/>
      <c r="CC84" s="81"/>
      <c r="CD84" s="81"/>
      <c r="CE84" s="81"/>
      <c r="CF84" s="81"/>
      <c r="CG84" s="81"/>
      <c r="CH84" s="81"/>
      <c r="CI84" s="81"/>
      <c r="CJ84" s="81"/>
      <c r="CK84" s="81"/>
      <c r="CL84" s="81"/>
      <c r="CM84" s="81"/>
      <c r="CN84" s="81"/>
      <c r="CO84" s="81"/>
      <c r="CP84" s="81"/>
      <c r="CQ84" s="81"/>
      <c r="CR84" s="81"/>
      <c r="CS84" s="81"/>
      <c r="CT84" s="81"/>
      <c r="CU84" s="81"/>
      <c r="CV84" s="81"/>
      <c r="CW84" s="81"/>
      <c r="CX84" s="81"/>
      <c r="CY84" s="81"/>
      <c r="CZ84" s="81"/>
      <c r="DA84" s="81"/>
      <c r="DB84" s="81"/>
      <c r="DC84" s="81"/>
      <c r="DD84" s="81"/>
      <c r="DE84" s="81"/>
      <c r="DF84" s="81"/>
      <c r="DG84" s="81"/>
      <c r="DH84" s="81"/>
      <c r="DI84" s="81"/>
      <c r="DJ84" s="81"/>
      <c r="DK84" s="81"/>
      <c r="DL84" s="81"/>
      <c r="DM84" s="81"/>
      <c r="DN84" s="81"/>
      <c r="DO84" s="81"/>
      <c r="DP84" s="81"/>
      <c r="DQ84" s="81"/>
      <c r="DR84" s="81"/>
      <c r="DS84" s="81"/>
      <c r="DT84" s="81"/>
      <c r="DU84" s="81"/>
      <c r="DV84" s="81"/>
      <c r="DW84" s="81"/>
      <c r="DX84" s="81"/>
      <c r="DY84" s="81"/>
      <c r="DZ84" s="81"/>
      <c r="EA84" s="81"/>
      <c r="EB84" s="81"/>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c r="FA84" s="81"/>
      <c r="FB84" s="81"/>
      <c r="FC84" s="81"/>
      <c r="FD84" s="81"/>
      <c r="FE84" s="81"/>
      <c r="FF84" s="6"/>
      <c r="FG84" s="6"/>
    </row>
    <row r="85" spans="1:90" ht="30">
      <c r="A85" s="86" t="s">
        <v>159</v>
      </c>
      <c r="B85" s="95" t="s">
        <v>160</v>
      </c>
      <c r="C85" s="46"/>
      <c r="D85" s="65"/>
      <c r="E85" s="65"/>
      <c r="F85" s="46"/>
      <c r="G85" s="46"/>
      <c r="H85" s="81"/>
      <c r="M85" s="81"/>
      <c r="AR85" s="6"/>
      <c r="BR85" s="6"/>
      <c r="BS85" s="6"/>
      <c r="BT85" s="6"/>
      <c r="CL85" s="6"/>
    </row>
    <row r="86" spans="1:90" ht="105">
      <c r="A86" s="96" t="s">
        <v>161</v>
      </c>
      <c r="B86" s="97" t="s">
        <v>162</v>
      </c>
      <c r="C86" s="46"/>
      <c r="D86" s="65"/>
      <c r="E86" s="65"/>
      <c r="F86" s="46"/>
      <c r="G86" s="46"/>
      <c r="H86" s="81"/>
      <c r="M86" s="81"/>
      <c r="BR86" s="6"/>
      <c r="BS86" s="6"/>
      <c r="BT86" s="6"/>
      <c r="CL86" s="6"/>
    </row>
    <row r="87" spans="1:90" ht="45">
      <c r="A87" s="96" t="s">
        <v>163</v>
      </c>
      <c r="B87" s="98" t="s">
        <v>164</v>
      </c>
      <c r="C87" s="46"/>
      <c r="D87" s="65"/>
      <c r="E87" s="65"/>
      <c r="F87" s="46"/>
      <c r="G87" s="46"/>
      <c r="H87" s="81"/>
      <c r="M87" s="81"/>
      <c r="BR87" s="6"/>
      <c r="BS87" s="6"/>
      <c r="BT87" s="6"/>
      <c r="CL87" s="6"/>
    </row>
    <row r="88" spans="1:90" ht="30">
      <c r="A88" s="99" t="s">
        <v>165</v>
      </c>
      <c r="B88" s="99" t="s">
        <v>166</v>
      </c>
      <c r="C88" s="65">
        <f>C89</f>
        <v>0</v>
      </c>
      <c r="D88" s="65">
        <f aca="true" t="shared" si="0" ref="D88:G90">D89</f>
        <v>0</v>
      </c>
      <c r="E88" s="65">
        <f t="shared" si="0"/>
        <v>0</v>
      </c>
      <c r="F88" s="65">
        <f t="shared" si="0"/>
        <v>0</v>
      </c>
      <c r="G88" s="65">
        <f t="shared" si="0"/>
        <v>0</v>
      </c>
      <c r="M88" s="81"/>
      <c r="CL88" s="6"/>
    </row>
    <row r="89" spans="1:90" ht="60">
      <c r="A89" s="99" t="s">
        <v>167</v>
      </c>
      <c r="B89" s="99" t="s">
        <v>168</v>
      </c>
      <c r="C89" s="65">
        <f>C90</f>
        <v>0</v>
      </c>
      <c r="D89" s="65">
        <f t="shared" si="0"/>
        <v>0</v>
      </c>
      <c r="E89" s="65">
        <f t="shared" si="0"/>
        <v>0</v>
      </c>
      <c r="F89" s="65">
        <f t="shared" si="0"/>
        <v>0</v>
      </c>
      <c r="G89" s="65">
        <f t="shared" si="0"/>
        <v>0</v>
      </c>
      <c r="M89" s="81"/>
      <c r="CL89" s="6"/>
    </row>
    <row r="90" spans="1:90" ht="30">
      <c r="A90" s="98"/>
      <c r="B90" s="98" t="s">
        <v>169</v>
      </c>
      <c r="C90" s="65">
        <f>C91</f>
        <v>0</v>
      </c>
      <c r="D90" s="65">
        <f t="shared" si="0"/>
        <v>0</v>
      </c>
      <c r="E90" s="65">
        <f t="shared" si="0"/>
        <v>0</v>
      </c>
      <c r="F90" s="65">
        <f t="shared" si="0"/>
        <v>0</v>
      </c>
      <c r="G90" s="65">
        <f t="shared" si="0"/>
        <v>0</v>
      </c>
      <c r="M90" s="81"/>
      <c r="CL90" s="6"/>
    </row>
    <row r="91" spans="1:90" ht="15">
      <c r="A91" s="98" t="s">
        <v>170</v>
      </c>
      <c r="B91" s="98" t="s">
        <v>171</v>
      </c>
      <c r="C91" s="46"/>
      <c r="D91" s="65"/>
      <c r="E91" s="46"/>
      <c r="F91" s="46"/>
      <c r="G91" s="46"/>
      <c r="M91" s="81"/>
      <c r="CL91" s="6"/>
    </row>
    <row r="92" spans="1:90" ht="15">
      <c r="A92" s="99" t="s">
        <v>172</v>
      </c>
      <c r="B92" s="99" t="s">
        <v>173</v>
      </c>
      <c r="C92" s="65">
        <f>C93</f>
        <v>0</v>
      </c>
      <c r="D92" s="65">
        <f>D93</f>
        <v>0</v>
      </c>
      <c r="E92" s="65">
        <f>E93</f>
        <v>0</v>
      </c>
      <c r="F92" s="65">
        <f>F93</f>
        <v>-987563</v>
      </c>
      <c r="G92" s="65">
        <f>G93</f>
        <v>395106</v>
      </c>
      <c r="M92" s="81"/>
      <c r="CL92" s="6"/>
    </row>
    <row r="93" spans="1:90" ht="45">
      <c r="A93" s="98" t="s">
        <v>174</v>
      </c>
      <c r="B93" s="98" t="s">
        <v>175</v>
      </c>
      <c r="C93" s="46"/>
      <c r="D93" s="65"/>
      <c r="E93" s="46"/>
      <c r="F93" s="46">
        <f>-2120243+737574+395106</f>
        <v>-987563</v>
      </c>
      <c r="G93" s="46">
        <v>395106</v>
      </c>
      <c r="M93" s="81"/>
      <c r="CL93" s="6"/>
    </row>
    <row r="94" spans="12:90" ht="15">
      <c r="L94" s="6"/>
      <c r="M94" s="81"/>
      <c r="CL94" s="6"/>
    </row>
    <row r="95" spans="2:90" ht="15">
      <c r="B95" s="5" t="s">
        <v>434</v>
      </c>
      <c r="E95" s="47" t="s">
        <v>427</v>
      </c>
      <c r="CL95" s="6"/>
    </row>
    <row r="96" spans="2:90" ht="15">
      <c r="B96" s="113" t="s">
        <v>432</v>
      </c>
      <c r="C96" s="113"/>
      <c r="E96" s="113" t="s">
        <v>433</v>
      </c>
      <c r="F96" s="113"/>
      <c r="CL96" s="6"/>
    </row>
    <row r="97" ht="15">
      <c r="CL97" s="6"/>
    </row>
    <row r="98" ht="15">
      <c r="CL98" s="6"/>
    </row>
    <row r="99" ht="15">
      <c r="CL99" s="6"/>
    </row>
    <row r="100" ht="15">
      <c r="CL100" s="6"/>
    </row>
    <row r="101" ht="15">
      <c r="CL101" s="6"/>
    </row>
    <row r="102" ht="15">
      <c r="CL102" s="6"/>
    </row>
    <row r="103" ht="15">
      <c r="CL103" s="6"/>
    </row>
  </sheetData>
  <sheetProtection/>
  <protectedRanges>
    <protectedRange sqref="C85:C86 C69:C81 C61 F85:G87 C29:C50 C54:C55 F69:G78 F80:G81 C17:C26 F29:G50 F24:G26 F54:G54 D79:G79 F17:G22 D23:G23 D55:G55 C57:G57 C64:G65 F61:G61" name="Zonă1"/>
  </protectedRanges>
  <mergeCells count="33">
    <mergeCell ref="DM4:DQ4"/>
    <mergeCell ref="BJ4:BN4"/>
    <mergeCell ref="BO4:BS4"/>
    <mergeCell ref="BT4:BX4"/>
    <mergeCell ref="BY4:CC4"/>
    <mergeCell ref="CI4:CM4"/>
    <mergeCell ref="DH4:DL4"/>
    <mergeCell ref="CN4:CR4"/>
    <mergeCell ref="CS4:CW4"/>
    <mergeCell ref="DC4:DG4"/>
    <mergeCell ref="CX4:DB4"/>
    <mergeCell ref="BE4:BI4"/>
    <mergeCell ref="H4:K4"/>
    <mergeCell ref="L4:P4"/>
    <mergeCell ref="Q4:U4"/>
    <mergeCell ref="CD4:CH4"/>
    <mergeCell ref="V4:Z4"/>
    <mergeCell ref="AA4:AE4"/>
    <mergeCell ref="AF4:AJ4"/>
    <mergeCell ref="AK4:AO4"/>
    <mergeCell ref="B96:C96"/>
    <mergeCell ref="E96:F96"/>
    <mergeCell ref="AP4:AT4"/>
    <mergeCell ref="AU4:AY4"/>
    <mergeCell ref="AZ4:BD4"/>
    <mergeCell ref="EV4:EZ4"/>
    <mergeCell ref="FA4:FE4"/>
    <mergeCell ref="DR4:DV4"/>
    <mergeCell ref="DW4:EA4"/>
    <mergeCell ref="EB4:EF4"/>
    <mergeCell ref="EG4:EK4"/>
    <mergeCell ref="EL4:EP4"/>
    <mergeCell ref="EQ4:EU4"/>
  </mergeCells>
  <printOptions/>
  <pageMargins left="0.75" right="0.75" top="1" bottom="1" header="0.5" footer="0.5"/>
  <pageSetup horizontalDpi="600" verticalDpi="600" orientation="portrait" scale="67" r:id="rId1"/>
  <colBreaks count="1" manualBreakCount="1">
    <brk id="11" max="65535" man="1"/>
  </colBreaks>
</worksheet>
</file>

<file path=xl/worksheets/sheet2.xml><?xml version="1.0" encoding="utf-8"?>
<worksheet xmlns="http://schemas.openxmlformats.org/spreadsheetml/2006/main" xmlns:r="http://schemas.openxmlformats.org/officeDocument/2006/relationships">
  <sheetPr>
    <tabColor rgb="FFCC00CC"/>
  </sheetPr>
  <dimension ref="A1:IL203"/>
  <sheetViews>
    <sheetView zoomScalePageLayoutView="0" workbookViewId="0" topLeftCell="A1">
      <pane xSplit="3" ySplit="6" topLeftCell="D172" activePane="bottomRight" state="frozen"/>
      <selection pane="topLeft" activeCell="B2" sqref="B2"/>
      <selection pane="topRight" activeCell="B2" sqref="B2"/>
      <selection pane="bottomLeft" activeCell="B2" sqref="B2"/>
      <selection pane="bottomRight" activeCell="G184" sqref="G184"/>
    </sheetView>
  </sheetViews>
  <sheetFormatPr defaultColWidth="9.140625" defaultRowHeight="12.75"/>
  <cols>
    <col min="1" max="1" width="8.421875" style="1" customWidth="1"/>
    <col min="2" max="2" width="47.7109375" style="4" customWidth="1"/>
    <col min="3" max="3" width="5.28125" style="4" customWidth="1"/>
    <col min="4" max="4" width="17.7109375" style="4" customWidth="1"/>
    <col min="5" max="5" width="17.28125" style="4" customWidth="1"/>
    <col min="6" max="6" width="15.7109375" style="4" customWidth="1"/>
    <col min="7" max="7" width="17.8515625" style="4" customWidth="1"/>
    <col min="8" max="8" width="14.57421875" style="4" customWidth="1"/>
    <col min="9" max="9" width="0.9921875" style="5" customWidth="1"/>
    <col min="10" max="30" width="9.140625" style="5" hidden="1" customWidth="1"/>
    <col min="31" max="31" width="1.7109375" style="5" customWidth="1"/>
    <col min="32" max="16384" width="9.140625" style="5" customWidth="1"/>
  </cols>
  <sheetData>
    <row r="1" spans="2:3" ht="17.25">
      <c r="B1" s="2" t="s">
        <v>437</v>
      </c>
      <c r="C1" s="3"/>
    </row>
    <row r="2" spans="2:3" ht="16.5">
      <c r="B2" s="107" t="s">
        <v>428</v>
      </c>
      <c r="C2" s="3"/>
    </row>
    <row r="3" spans="2:4" ht="15">
      <c r="B3" s="3"/>
      <c r="C3" s="3"/>
      <c r="D3" s="6"/>
    </row>
    <row r="4" spans="4:8" ht="15">
      <c r="D4" s="7"/>
      <c r="E4" s="7"/>
      <c r="F4" s="8"/>
      <c r="G4" s="9"/>
      <c r="H4" s="10" t="s">
        <v>419</v>
      </c>
    </row>
    <row r="5" spans="1:8" s="14" customFormat="1" ht="60">
      <c r="A5" s="11" t="s">
        <v>1</v>
      </c>
      <c r="B5" s="12" t="s">
        <v>2</v>
      </c>
      <c r="C5" s="12"/>
      <c r="D5" s="12" t="s">
        <v>176</v>
      </c>
      <c r="E5" s="13" t="s">
        <v>177</v>
      </c>
      <c r="F5" s="13" t="s">
        <v>178</v>
      </c>
      <c r="G5" s="12" t="s">
        <v>179</v>
      </c>
      <c r="H5" s="12" t="s">
        <v>180</v>
      </c>
    </row>
    <row r="6" spans="1:8" ht="15">
      <c r="A6" s="15"/>
      <c r="B6" s="16" t="s">
        <v>181</v>
      </c>
      <c r="C6" s="16"/>
      <c r="D6" s="17"/>
      <c r="E6" s="17"/>
      <c r="F6" s="17"/>
      <c r="G6" s="17"/>
      <c r="H6" s="17"/>
    </row>
    <row r="7" spans="1:10" s="21" customFormat="1" ht="16.5" customHeight="1">
      <c r="A7" s="18" t="s">
        <v>182</v>
      </c>
      <c r="B7" s="19" t="s">
        <v>183</v>
      </c>
      <c r="C7" s="54">
        <f aca="true" t="shared" si="0" ref="C7:H7">+C8+C16</f>
        <v>0</v>
      </c>
      <c r="D7" s="54">
        <f t="shared" si="0"/>
        <v>447829790</v>
      </c>
      <c r="E7" s="54">
        <f t="shared" si="0"/>
        <v>449252540</v>
      </c>
      <c r="F7" s="54">
        <f t="shared" si="0"/>
        <v>216037500</v>
      </c>
      <c r="G7" s="54">
        <f t="shared" si="0"/>
        <v>215352108.64000002</v>
      </c>
      <c r="H7" s="54">
        <f t="shared" si="0"/>
        <v>74946598.11</v>
      </c>
      <c r="I7" s="20"/>
      <c r="J7" s="20"/>
    </row>
    <row r="8" spans="1:10" s="21" customFormat="1" ht="15">
      <c r="A8" s="18" t="s">
        <v>184</v>
      </c>
      <c r="B8" s="22" t="s">
        <v>185</v>
      </c>
      <c r="C8" s="55">
        <f aca="true" t="shared" si="1" ref="C8:H8">+C9+C10+C13+C11+C12+C15+C171</f>
        <v>0</v>
      </c>
      <c r="D8" s="55">
        <f t="shared" si="1"/>
        <v>447829790</v>
      </c>
      <c r="E8" s="55">
        <f t="shared" si="1"/>
        <v>449252540</v>
      </c>
      <c r="F8" s="55">
        <f t="shared" si="1"/>
        <v>216037500</v>
      </c>
      <c r="G8" s="55">
        <f t="shared" si="1"/>
        <v>215352108.64000002</v>
      </c>
      <c r="H8" s="55">
        <f t="shared" si="1"/>
        <v>74946598.11</v>
      </c>
      <c r="I8" s="20"/>
      <c r="J8" s="20"/>
    </row>
    <row r="9" spans="1:10" s="21" customFormat="1" ht="15">
      <c r="A9" s="18" t="s">
        <v>186</v>
      </c>
      <c r="B9" s="22" t="s">
        <v>187</v>
      </c>
      <c r="C9" s="55">
        <f aca="true" t="shared" si="2" ref="C9:H9">+C23</f>
        <v>0</v>
      </c>
      <c r="D9" s="55">
        <f t="shared" si="2"/>
        <v>6331980</v>
      </c>
      <c r="E9" s="55">
        <f t="shared" si="2"/>
        <v>6331980</v>
      </c>
      <c r="F9" s="55">
        <f t="shared" si="2"/>
        <v>1667400</v>
      </c>
      <c r="G9" s="55">
        <f t="shared" si="2"/>
        <v>1592067</v>
      </c>
      <c r="H9" s="55">
        <f t="shared" si="2"/>
        <v>593271</v>
      </c>
      <c r="I9" s="20"/>
      <c r="J9" s="20"/>
    </row>
    <row r="10" spans="1:10" s="21" customFormat="1" ht="16.5" customHeight="1">
      <c r="A10" s="18" t="s">
        <v>188</v>
      </c>
      <c r="B10" s="22" t="s">
        <v>189</v>
      </c>
      <c r="C10" s="55">
        <f aca="true" t="shared" si="3" ref="C10:H10">+C44</f>
        <v>0</v>
      </c>
      <c r="D10" s="55">
        <f t="shared" si="3"/>
        <v>176633810</v>
      </c>
      <c r="E10" s="55">
        <f t="shared" si="3"/>
        <v>178056560</v>
      </c>
      <c r="F10" s="55">
        <f t="shared" si="3"/>
        <v>133824100</v>
      </c>
      <c r="G10" s="55">
        <f t="shared" si="3"/>
        <v>133778331.06000002</v>
      </c>
      <c r="H10" s="55">
        <f t="shared" si="3"/>
        <v>45755455.529999994</v>
      </c>
      <c r="I10" s="20"/>
      <c r="J10" s="20"/>
    </row>
    <row r="11" spans="1:10" s="21" customFormat="1" ht="15">
      <c r="A11" s="18" t="s">
        <v>190</v>
      </c>
      <c r="B11" s="22" t="s">
        <v>191</v>
      </c>
      <c r="C11" s="55">
        <f aca="true" t="shared" si="4" ref="C11:H11">+C72</f>
        <v>0</v>
      </c>
      <c r="D11" s="55">
        <f t="shared" si="4"/>
        <v>0</v>
      </c>
      <c r="E11" s="55">
        <f t="shared" si="4"/>
        <v>0</v>
      </c>
      <c r="F11" s="55">
        <f t="shared" si="4"/>
        <v>0</v>
      </c>
      <c r="G11" s="55">
        <f t="shared" si="4"/>
        <v>0</v>
      </c>
      <c r="H11" s="55">
        <f t="shared" si="4"/>
        <v>0</v>
      </c>
      <c r="I11" s="20"/>
      <c r="J11" s="20"/>
    </row>
    <row r="12" spans="1:10" s="21" customFormat="1" ht="30">
      <c r="A12" s="18"/>
      <c r="B12" s="22" t="s">
        <v>192</v>
      </c>
      <c r="C12" s="55">
        <f aca="true" t="shared" si="5" ref="C12:H12">C172</f>
        <v>0</v>
      </c>
      <c r="D12" s="55">
        <f t="shared" si="5"/>
        <v>239916000</v>
      </c>
      <c r="E12" s="55">
        <f t="shared" si="5"/>
        <v>239916000</v>
      </c>
      <c r="F12" s="55">
        <f t="shared" si="5"/>
        <v>67964000</v>
      </c>
      <c r="G12" s="55">
        <f t="shared" si="5"/>
        <v>67462029</v>
      </c>
      <c r="H12" s="55">
        <f t="shared" si="5"/>
        <v>22369976</v>
      </c>
      <c r="I12" s="20"/>
      <c r="J12" s="20"/>
    </row>
    <row r="13" spans="1:10" s="21" customFormat="1" ht="16.5" customHeight="1">
      <c r="A13" s="18" t="s">
        <v>193</v>
      </c>
      <c r="B13" s="22" t="s">
        <v>194</v>
      </c>
      <c r="C13" s="55">
        <f aca="true" t="shared" si="6" ref="C13:H13">C179</f>
        <v>0</v>
      </c>
      <c r="D13" s="55">
        <f t="shared" si="6"/>
        <v>24948000</v>
      </c>
      <c r="E13" s="55">
        <f t="shared" si="6"/>
        <v>24948000</v>
      </c>
      <c r="F13" s="55">
        <f t="shared" si="6"/>
        <v>12582000</v>
      </c>
      <c r="G13" s="55">
        <f t="shared" si="6"/>
        <v>12581643</v>
      </c>
      <c r="H13" s="55">
        <f t="shared" si="6"/>
        <v>6280156</v>
      </c>
      <c r="I13" s="20"/>
      <c r="J13" s="20"/>
    </row>
    <row r="14" spans="1:10" s="21" customFormat="1" ht="45">
      <c r="A14" s="18" t="s">
        <v>195</v>
      </c>
      <c r="B14" s="22" t="s">
        <v>196</v>
      </c>
      <c r="C14" s="55">
        <f aca="true" t="shared" si="7" ref="C14:H14">C186</f>
        <v>0</v>
      </c>
      <c r="D14" s="55">
        <f t="shared" si="7"/>
        <v>0</v>
      </c>
      <c r="E14" s="55">
        <f t="shared" si="7"/>
        <v>0</v>
      </c>
      <c r="F14" s="55">
        <f t="shared" si="7"/>
        <v>0</v>
      </c>
      <c r="G14" s="55">
        <f t="shared" si="7"/>
        <v>0</v>
      </c>
      <c r="H14" s="55">
        <f t="shared" si="7"/>
        <v>0</v>
      </c>
      <c r="I14" s="20"/>
      <c r="J14" s="20"/>
    </row>
    <row r="15" spans="1:10" s="21" customFormat="1" ht="16.5" customHeight="1">
      <c r="A15" s="18" t="s">
        <v>197</v>
      </c>
      <c r="B15" s="22" t="s">
        <v>197</v>
      </c>
      <c r="C15" s="55">
        <f aca="true" t="shared" si="8" ref="C15:H15">C75</f>
        <v>0</v>
      </c>
      <c r="D15" s="55">
        <f t="shared" si="8"/>
        <v>0</v>
      </c>
      <c r="E15" s="55">
        <f t="shared" si="8"/>
        <v>0</v>
      </c>
      <c r="F15" s="55">
        <f t="shared" si="8"/>
        <v>0</v>
      </c>
      <c r="G15" s="55">
        <f t="shared" si="8"/>
        <v>0</v>
      </c>
      <c r="H15" s="55">
        <f t="shared" si="8"/>
        <v>0</v>
      </c>
      <c r="I15" s="20"/>
      <c r="J15" s="20"/>
    </row>
    <row r="16" spans="1:10" s="21" customFormat="1" ht="16.5" customHeight="1">
      <c r="A16" s="18" t="s">
        <v>198</v>
      </c>
      <c r="B16" s="22" t="s">
        <v>199</v>
      </c>
      <c r="C16" s="55">
        <f aca="true" t="shared" si="9" ref="C16:H17">C79</f>
        <v>0</v>
      </c>
      <c r="D16" s="55">
        <f t="shared" si="9"/>
        <v>0</v>
      </c>
      <c r="E16" s="55">
        <f t="shared" si="9"/>
        <v>0</v>
      </c>
      <c r="F16" s="55">
        <f t="shared" si="9"/>
        <v>0</v>
      </c>
      <c r="G16" s="55">
        <f t="shared" si="9"/>
        <v>0</v>
      </c>
      <c r="H16" s="55">
        <f t="shared" si="9"/>
        <v>0</v>
      </c>
      <c r="I16" s="20"/>
      <c r="J16" s="20"/>
    </row>
    <row r="17" spans="1:10" s="21" customFormat="1" ht="15">
      <c r="A17" s="18" t="s">
        <v>200</v>
      </c>
      <c r="B17" s="22" t="s">
        <v>201</v>
      </c>
      <c r="C17" s="55">
        <f t="shared" si="9"/>
        <v>0</v>
      </c>
      <c r="D17" s="55">
        <f t="shared" si="9"/>
        <v>0</v>
      </c>
      <c r="E17" s="55">
        <f t="shared" si="9"/>
        <v>0</v>
      </c>
      <c r="F17" s="55">
        <f t="shared" si="9"/>
        <v>0</v>
      </c>
      <c r="G17" s="55">
        <f t="shared" si="9"/>
        <v>0</v>
      </c>
      <c r="H17" s="55">
        <f t="shared" si="9"/>
        <v>0</v>
      </c>
      <c r="I17" s="20"/>
      <c r="J17" s="20"/>
    </row>
    <row r="18" spans="1:10" s="21" customFormat="1" ht="30">
      <c r="A18" s="18"/>
      <c r="B18" s="22" t="s">
        <v>202</v>
      </c>
      <c r="C18" s="55">
        <f aca="true" t="shared" si="10" ref="C18:H18">C171+C185</f>
        <v>0</v>
      </c>
      <c r="D18" s="55">
        <f t="shared" si="10"/>
        <v>0</v>
      </c>
      <c r="E18" s="55">
        <f t="shared" si="10"/>
        <v>0</v>
      </c>
      <c r="F18" s="55">
        <f t="shared" si="10"/>
        <v>0</v>
      </c>
      <c r="G18" s="55">
        <f t="shared" si="10"/>
        <v>-61961.420000000006</v>
      </c>
      <c r="H18" s="55">
        <f t="shared" si="10"/>
        <v>-52260.420000000006</v>
      </c>
      <c r="I18" s="20"/>
      <c r="J18" s="20"/>
    </row>
    <row r="19" spans="1:10" s="21" customFormat="1" ht="16.5" customHeight="1">
      <c r="A19" s="18" t="s">
        <v>203</v>
      </c>
      <c r="B19" s="22" t="s">
        <v>204</v>
      </c>
      <c r="C19" s="55">
        <f aca="true" t="shared" si="11" ref="C19:H19">+C20+C16</f>
        <v>0</v>
      </c>
      <c r="D19" s="55">
        <f t="shared" si="11"/>
        <v>447829790</v>
      </c>
      <c r="E19" s="55">
        <f t="shared" si="11"/>
        <v>449252540</v>
      </c>
      <c r="F19" s="55">
        <f t="shared" si="11"/>
        <v>216037500</v>
      </c>
      <c r="G19" s="55">
        <f t="shared" si="11"/>
        <v>215352108.64000002</v>
      </c>
      <c r="H19" s="55">
        <f t="shared" si="11"/>
        <v>74946598.11</v>
      </c>
      <c r="I19" s="20"/>
      <c r="J19" s="20"/>
    </row>
    <row r="20" spans="1:10" s="21" customFormat="1" ht="30">
      <c r="A20" s="18" t="s">
        <v>205</v>
      </c>
      <c r="B20" s="22" t="s">
        <v>185</v>
      </c>
      <c r="C20" s="55">
        <f aca="true" t="shared" si="12" ref="C20:H20">C9+C10+C11+C12+C13+C15+C171</f>
        <v>0</v>
      </c>
      <c r="D20" s="55">
        <f t="shared" si="12"/>
        <v>447829790</v>
      </c>
      <c r="E20" s="55">
        <f t="shared" si="12"/>
        <v>449252540</v>
      </c>
      <c r="F20" s="55">
        <f t="shared" si="12"/>
        <v>216037500</v>
      </c>
      <c r="G20" s="55">
        <f t="shared" si="12"/>
        <v>215352108.64000002</v>
      </c>
      <c r="H20" s="55">
        <f t="shared" si="12"/>
        <v>74946598.11</v>
      </c>
      <c r="I20" s="20"/>
      <c r="J20" s="20"/>
    </row>
    <row r="21" spans="1:10" s="21" customFormat="1" ht="16.5" customHeight="1">
      <c r="A21" s="23" t="s">
        <v>206</v>
      </c>
      <c r="B21" s="22" t="s">
        <v>207</v>
      </c>
      <c r="C21" s="55">
        <f aca="true" t="shared" si="13" ref="C21:H21">+C22+C78+C171</f>
        <v>0</v>
      </c>
      <c r="D21" s="55">
        <f t="shared" si="13"/>
        <v>422881790</v>
      </c>
      <c r="E21" s="55">
        <f t="shared" si="13"/>
        <v>424304540</v>
      </c>
      <c r="F21" s="55">
        <f t="shared" si="13"/>
        <v>203455500</v>
      </c>
      <c r="G21" s="55">
        <f t="shared" si="13"/>
        <v>202770465.64000002</v>
      </c>
      <c r="H21" s="55">
        <f t="shared" si="13"/>
        <v>68666442.11</v>
      </c>
      <c r="I21" s="20"/>
      <c r="J21" s="20"/>
    </row>
    <row r="22" spans="1:10" s="21" customFormat="1" ht="16.5" customHeight="1">
      <c r="A22" s="18" t="s">
        <v>208</v>
      </c>
      <c r="B22" s="22" t="s">
        <v>185</v>
      </c>
      <c r="C22" s="55">
        <f aca="true" t="shared" si="14" ref="C22:H22">+C23+C44+C72+C172+C75</f>
        <v>0</v>
      </c>
      <c r="D22" s="55">
        <f t="shared" si="14"/>
        <v>422881790</v>
      </c>
      <c r="E22" s="55">
        <f t="shared" si="14"/>
        <v>424304540</v>
      </c>
      <c r="F22" s="55">
        <f t="shared" si="14"/>
        <v>203455500</v>
      </c>
      <c r="G22" s="55">
        <f t="shared" si="14"/>
        <v>202832427.06</v>
      </c>
      <c r="H22" s="55">
        <f t="shared" si="14"/>
        <v>68718702.53</v>
      </c>
      <c r="I22" s="20"/>
      <c r="J22" s="20"/>
    </row>
    <row r="23" spans="1:10" s="21" customFormat="1" ht="15">
      <c r="A23" s="18" t="s">
        <v>209</v>
      </c>
      <c r="B23" s="22" t="s">
        <v>187</v>
      </c>
      <c r="C23" s="55">
        <f aca="true" t="shared" si="15" ref="C23:H23">+C24+C36+C34</f>
        <v>0</v>
      </c>
      <c r="D23" s="55">
        <f t="shared" si="15"/>
        <v>6331980</v>
      </c>
      <c r="E23" s="55">
        <f t="shared" si="15"/>
        <v>6331980</v>
      </c>
      <c r="F23" s="55">
        <f t="shared" si="15"/>
        <v>1667400</v>
      </c>
      <c r="G23" s="55">
        <f t="shared" si="15"/>
        <v>1592067</v>
      </c>
      <c r="H23" s="55">
        <f t="shared" si="15"/>
        <v>593271</v>
      </c>
      <c r="I23" s="20"/>
      <c r="J23" s="20"/>
    </row>
    <row r="24" spans="1:246" s="21" customFormat="1" ht="16.5" customHeight="1">
      <c r="A24" s="18" t="s">
        <v>210</v>
      </c>
      <c r="B24" s="22" t="s">
        <v>211</v>
      </c>
      <c r="C24" s="55">
        <f aca="true" t="shared" si="16" ref="C24:H24">C25+C28+C29+C30+C32+C26+C27+C31</f>
        <v>0</v>
      </c>
      <c r="D24" s="55">
        <f t="shared" si="16"/>
        <v>6110550</v>
      </c>
      <c r="E24" s="55">
        <f t="shared" si="16"/>
        <v>6110550</v>
      </c>
      <c r="F24" s="55">
        <f t="shared" si="16"/>
        <v>1548500</v>
      </c>
      <c r="G24" s="55">
        <f t="shared" si="16"/>
        <v>1474992</v>
      </c>
      <c r="H24" s="55">
        <f t="shared" si="16"/>
        <v>498296</v>
      </c>
      <c r="I24" s="20"/>
      <c r="J24" s="20"/>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row>
    <row r="25" spans="1:246" s="21" customFormat="1" ht="16.5" customHeight="1">
      <c r="A25" s="24" t="s">
        <v>212</v>
      </c>
      <c r="B25" s="25" t="s">
        <v>213</v>
      </c>
      <c r="C25" s="56"/>
      <c r="D25" s="57">
        <v>5027300</v>
      </c>
      <c r="E25" s="57">
        <v>5027300</v>
      </c>
      <c r="F25" s="57">
        <v>1267180</v>
      </c>
      <c r="G25" s="46">
        <f>412574+385072+403072</f>
        <v>1200718</v>
      </c>
      <c r="H25" s="46">
        <v>403072</v>
      </c>
      <c r="I25" s="20"/>
      <c r="J25" s="20"/>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row>
    <row r="26" spans="1:246" s="21" customFormat="1" ht="15">
      <c r="A26" s="24"/>
      <c r="B26" s="25" t="s">
        <v>214</v>
      </c>
      <c r="C26" s="56"/>
      <c r="D26" s="57">
        <v>671000</v>
      </c>
      <c r="E26" s="57">
        <v>671000</v>
      </c>
      <c r="F26" s="57">
        <v>169830</v>
      </c>
      <c r="G26" s="46">
        <f>54843+55392+55523</f>
        <v>165758</v>
      </c>
      <c r="H26" s="46">
        <v>55523</v>
      </c>
      <c r="I26" s="20"/>
      <c r="J26" s="20"/>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row>
    <row r="27" spans="1:246" s="21" customFormat="1" ht="15">
      <c r="A27" s="24"/>
      <c r="B27" s="25" t="s">
        <v>215</v>
      </c>
      <c r="C27" s="56"/>
      <c r="D27" s="57">
        <v>36000</v>
      </c>
      <c r="E27" s="57">
        <v>36000</v>
      </c>
      <c r="F27" s="57">
        <v>9730</v>
      </c>
      <c r="G27" s="46">
        <f>3044+3224+3330</f>
        <v>9598</v>
      </c>
      <c r="H27" s="46">
        <v>3330</v>
      </c>
      <c r="I27" s="20"/>
      <c r="J27" s="20"/>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row>
    <row r="28" spans="1:246" s="21" customFormat="1" ht="16.5" customHeight="1">
      <c r="A28" s="24" t="s">
        <v>216</v>
      </c>
      <c r="B28" s="26" t="s">
        <v>217</v>
      </c>
      <c r="C28" s="56"/>
      <c r="D28" s="57">
        <v>13000</v>
      </c>
      <c r="E28" s="57">
        <v>13000</v>
      </c>
      <c r="F28" s="57">
        <v>3020</v>
      </c>
      <c r="G28" s="46">
        <f>740+888+1036</f>
        <v>2664</v>
      </c>
      <c r="H28" s="46">
        <v>1036</v>
      </c>
      <c r="I28" s="20"/>
      <c r="J28" s="20"/>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row>
    <row r="29" spans="1:246" s="21" customFormat="1" ht="16.5" customHeight="1">
      <c r="A29" s="24" t="s">
        <v>218</v>
      </c>
      <c r="B29" s="26" t="s">
        <v>219</v>
      </c>
      <c r="C29" s="56"/>
      <c r="D29" s="57">
        <v>7000</v>
      </c>
      <c r="E29" s="57">
        <v>7000</v>
      </c>
      <c r="F29" s="57">
        <v>1990</v>
      </c>
      <c r="G29" s="46">
        <f>375+390</f>
        <v>765</v>
      </c>
      <c r="H29" s="46">
        <v>0</v>
      </c>
      <c r="I29" s="20"/>
      <c r="J29" s="20"/>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row>
    <row r="30" spans="1:10" ht="16.5" customHeight="1">
      <c r="A30" s="24"/>
      <c r="B30" s="26" t="s">
        <v>220</v>
      </c>
      <c r="C30" s="56"/>
      <c r="D30" s="57">
        <v>0</v>
      </c>
      <c r="E30" s="57"/>
      <c r="F30" s="57"/>
      <c r="G30" s="46">
        <v>0</v>
      </c>
      <c r="H30" s="46">
        <v>0</v>
      </c>
      <c r="I30" s="20"/>
      <c r="J30" s="20"/>
    </row>
    <row r="31" spans="1:246" s="21" customFormat="1" ht="16.5" customHeight="1">
      <c r="A31" s="24"/>
      <c r="B31" s="26" t="s">
        <v>423</v>
      </c>
      <c r="C31" s="56"/>
      <c r="D31" s="57">
        <v>226000</v>
      </c>
      <c r="E31" s="57">
        <v>226000</v>
      </c>
      <c r="F31" s="57">
        <v>55050</v>
      </c>
      <c r="G31" s="46">
        <f>17682+18082+18046</f>
        <v>53810</v>
      </c>
      <c r="H31" s="46">
        <v>18046</v>
      </c>
      <c r="I31" s="20"/>
      <c r="J31" s="20"/>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row>
    <row r="32" spans="1:10" ht="16.5" customHeight="1">
      <c r="A32" s="24" t="s">
        <v>221</v>
      </c>
      <c r="B32" s="26" t="s">
        <v>222</v>
      </c>
      <c r="C32" s="56"/>
      <c r="D32" s="57">
        <v>130250</v>
      </c>
      <c r="E32" s="57">
        <v>130250</v>
      </c>
      <c r="F32" s="57">
        <v>41700</v>
      </c>
      <c r="G32" s="46">
        <f>10798+13592+17289</f>
        <v>41679</v>
      </c>
      <c r="H32" s="46">
        <v>17289</v>
      </c>
      <c r="I32" s="20"/>
      <c r="J32" s="20"/>
    </row>
    <row r="33" spans="1:10" ht="16.5" customHeight="1">
      <c r="A33" s="24"/>
      <c r="B33" s="26" t="s">
        <v>223</v>
      </c>
      <c r="C33" s="56"/>
      <c r="D33" s="57">
        <v>0</v>
      </c>
      <c r="E33" s="57"/>
      <c r="F33" s="57"/>
      <c r="G33" s="46"/>
      <c r="H33" s="46">
        <v>0</v>
      </c>
      <c r="I33" s="20"/>
      <c r="J33" s="20"/>
    </row>
    <row r="34" spans="1:10" ht="16.5" customHeight="1">
      <c r="A34" s="24"/>
      <c r="B34" s="22" t="s">
        <v>224</v>
      </c>
      <c r="C34" s="56">
        <f aca="true" t="shared" si="17" ref="C34:H34">C35</f>
        <v>0</v>
      </c>
      <c r="D34" s="56">
        <f t="shared" si="17"/>
        <v>84100</v>
      </c>
      <c r="E34" s="56">
        <f t="shared" si="17"/>
        <v>84100</v>
      </c>
      <c r="F34" s="56">
        <f t="shared" si="17"/>
        <v>84100</v>
      </c>
      <c r="G34" s="56">
        <f t="shared" si="17"/>
        <v>84100</v>
      </c>
      <c r="H34" s="56">
        <f t="shared" si="17"/>
        <v>84100</v>
      </c>
      <c r="I34" s="20"/>
      <c r="J34" s="20"/>
    </row>
    <row r="35" spans="1:246" ht="16.5" customHeight="1">
      <c r="A35" s="24"/>
      <c r="B35" s="26" t="s">
        <v>225</v>
      </c>
      <c r="C35" s="56"/>
      <c r="D35" s="57">
        <v>84100</v>
      </c>
      <c r="E35" s="57">
        <v>84100</v>
      </c>
      <c r="F35" s="57">
        <v>84100</v>
      </c>
      <c r="G35" s="46">
        <v>84100</v>
      </c>
      <c r="H35" s="46">
        <v>84100</v>
      </c>
      <c r="I35" s="20"/>
      <c r="J35" s="20"/>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c r="BX35" s="21"/>
      <c r="BY35" s="21"/>
      <c r="BZ35" s="21"/>
      <c r="CA35" s="21"/>
      <c r="CB35" s="21"/>
      <c r="CC35" s="21"/>
      <c r="CD35" s="21"/>
      <c r="CE35" s="21"/>
      <c r="CF35" s="21"/>
      <c r="CG35" s="21"/>
      <c r="CH35" s="21"/>
      <c r="CI35" s="21"/>
      <c r="CJ35" s="21"/>
      <c r="CK35" s="21"/>
      <c r="CL35" s="21"/>
      <c r="CM35" s="21"/>
      <c r="CN35" s="21"/>
      <c r="CO35" s="21"/>
      <c r="CP35" s="21"/>
      <c r="CQ35" s="21"/>
      <c r="CR35" s="21"/>
      <c r="CS35" s="21"/>
      <c r="CT35" s="21"/>
      <c r="CU35" s="21"/>
      <c r="CV35" s="21"/>
      <c r="CW35" s="21"/>
      <c r="CX35" s="21"/>
      <c r="CY35" s="21"/>
      <c r="CZ35" s="21"/>
      <c r="DA35" s="21"/>
      <c r="DB35" s="21"/>
      <c r="DC35" s="21"/>
      <c r="DD35" s="21"/>
      <c r="DE35" s="21"/>
      <c r="DF35" s="21"/>
      <c r="DG35" s="21"/>
      <c r="DH35" s="21"/>
      <c r="DI35" s="21"/>
      <c r="DJ35" s="21"/>
      <c r="DK35" s="21"/>
      <c r="DL35" s="21"/>
      <c r="DM35" s="21"/>
      <c r="DN35" s="21"/>
      <c r="DO35" s="21"/>
      <c r="DP35" s="21"/>
      <c r="DQ35" s="21"/>
      <c r="DR35" s="21"/>
      <c r="DS35" s="21"/>
      <c r="DT35" s="21"/>
      <c r="DU35" s="21"/>
      <c r="DV35" s="21"/>
      <c r="DW35" s="21"/>
      <c r="DX35" s="21"/>
      <c r="DY35" s="21"/>
      <c r="DZ35" s="21"/>
      <c r="EA35" s="21"/>
      <c r="EB35" s="21"/>
      <c r="EC35" s="21"/>
      <c r="ED35" s="21"/>
      <c r="EE35" s="21"/>
      <c r="EF35" s="21"/>
      <c r="EG35" s="21"/>
      <c r="EH35" s="21"/>
      <c r="EI35" s="21"/>
      <c r="EJ35" s="21"/>
      <c r="EK35" s="21"/>
      <c r="EL35" s="21"/>
      <c r="EM35" s="21"/>
      <c r="EN35" s="21"/>
      <c r="EO35" s="21"/>
      <c r="EP35" s="21"/>
      <c r="EQ35" s="21"/>
      <c r="ER35" s="21"/>
      <c r="ES35" s="21"/>
      <c r="ET35" s="21"/>
      <c r="EU35" s="21"/>
      <c r="EV35" s="21"/>
      <c r="EW35" s="21"/>
      <c r="EX35" s="21"/>
      <c r="EY35" s="21"/>
      <c r="EZ35" s="21"/>
      <c r="FA35" s="21"/>
      <c r="FB35" s="21"/>
      <c r="FC35" s="21"/>
      <c r="FD35" s="21"/>
      <c r="FE35" s="21"/>
      <c r="FF35" s="21"/>
      <c r="FG35" s="21"/>
      <c r="FH35" s="21"/>
      <c r="FI35" s="21"/>
      <c r="FJ35" s="21"/>
      <c r="FK35" s="21"/>
      <c r="FL35" s="21"/>
      <c r="FM35" s="21"/>
      <c r="FN35" s="21"/>
      <c r="FO35" s="21"/>
      <c r="FP35" s="21"/>
      <c r="FQ35" s="21"/>
      <c r="FR35" s="21"/>
      <c r="FS35" s="21"/>
      <c r="FT35" s="21"/>
      <c r="FU35" s="21"/>
      <c r="FV35" s="21"/>
      <c r="FW35" s="21"/>
      <c r="FX35" s="21"/>
      <c r="FY35" s="21"/>
      <c r="FZ35" s="21"/>
      <c r="GA35" s="21"/>
      <c r="GB35" s="21"/>
      <c r="GC35" s="21"/>
      <c r="GD35" s="21"/>
      <c r="GE35" s="21"/>
      <c r="GF35" s="21"/>
      <c r="GG35" s="21"/>
      <c r="GH35" s="21"/>
      <c r="GI35" s="21"/>
      <c r="GJ35" s="21"/>
      <c r="GK35" s="21"/>
      <c r="GL35" s="21"/>
      <c r="GM35" s="21"/>
      <c r="GN35" s="21"/>
      <c r="GO35" s="21"/>
      <c r="GP35" s="21"/>
      <c r="GQ35" s="21"/>
      <c r="GR35" s="21"/>
      <c r="GS35" s="21"/>
      <c r="GT35" s="21"/>
      <c r="GU35" s="21"/>
      <c r="GV35" s="21"/>
      <c r="GW35" s="21"/>
      <c r="GX35" s="21"/>
      <c r="GY35" s="21"/>
      <c r="GZ35" s="21"/>
      <c r="HA35" s="21"/>
      <c r="HB35" s="21"/>
      <c r="HC35" s="21"/>
      <c r="HD35" s="21"/>
      <c r="HE35" s="21"/>
      <c r="HF35" s="21"/>
      <c r="HG35" s="21"/>
      <c r="HH35" s="21"/>
      <c r="HI35" s="21"/>
      <c r="HJ35" s="21"/>
      <c r="HK35" s="21"/>
      <c r="HL35" s="21"/>
      <c r="HM35" s="21"/>
      <c r="HN35" s="21"/>
      <c r="HO35" s="21"/>
      <c r="HP35" s="21"/>
      <c r="HQ35" s="21"/>
      <c r="HR35" s="21"/>
      <c r="HS35" s="21"/>
      <c r="HT35" s="21"/>
      <c r="HU35" s="21"/>
      <c r="HV35" s="21"/>
      <c r="HW35" s="21"/>
      <c r="HX35" s="21"/>
      <c r="HY35" s="21"/>
      <c r="HZ35" s="21"/>
      <c r="IA35" s="21"/>
      <c r="IB35" s="21"/>
      <c r="IC35" s="21"/>
      <c r="ID35" s="21"/>
      <c r="IE35" s="21"/>
      <c r="IF35" s="21"/>
      <c r="IG35" s="21"/>
      <c r="IH35" s="21"/>
      <c r="II35" s="21"/>
      <c r="IJ35" s="21"/>
      <c r="IK35" s="21"/>
      <c r="IL35" s="21"/>
    </row>
    <row r="36" spans="1:11" ht="16.5" customHeight="1">
      <c r="A36" s="18" t="s">
        <v>226</v>
      </c>
      <c r="B36" s="22" t="s">
        <v>227</v>
      </c>
      <c r="C36" s="55">
        <f aca="true" t="shared" si="18" ref="C36:H36">+C37+C38+C39+C40+C41+C42+C43</f>
        <v>0</v>
      </c>
      <c r="D36" s="55">
        <f t="shared" si="18"/>
        <v>137330</v>
      </c>
      <c r="E36" s="55">
        <f t="shared" si="18"/>
        <v>137330</v>
      </c>
      <c r="F36" s="55">
        <f t="shared" si="18"/>
        <v>34800</v>
      </c>
      <c r="G36" s="55">
        <f t="shared" si="18"/>
        <v>32975</v>
      </c>
      <c r="H36" s="55">
        <f t="shared" si="18"/>
        <v>10875</v>
      </c>
      <c r="I36" s="20"/>
      <c r="J36" s="20"/>
      <c r="K36" s="21"/>
    </row>
    <row r="37" spans="1:10" ht="16.5" customHeight="1">
      <c r="A37" s="24" t="s">
        <v>228</v>
      </c>
      <c r="B37" s="26" t="s">
        <v>229</v>
      </c>
      <c r="C37" s="56"/>
      <c r="D37" s="57"/>
      <c r="E37" s="57"/>
      <c r="F37" s="57"/>
      <c r="G37" s="46"/>
      <c r="H37" s="46"/>
      <c r="I37" s="20"/>
      <c r="J37" s="20"/>
    </row>
    <row r="38" spans="1:10" ht="16.5" customHeight="1">
      <c r="A38" s="24" t="s">
        <v>230</v>
      </c>
      <c r="B38" s="26" t="s">
        <v>231</v>
      </c>
      <c r="C38" s="56"/>
      <c r="D38" s="57"/>
      <c r="E38" s="57"/>
      <c r="F38" s="57"/>
      <c r="G38" s="46"/>
      <c r="H38" s="46"/>
      <c r="I38" s="20"/>
      <c r="J38" s="20"/>
    </row>
    <row r="39" spans="1:246" s="21" customFormat="1" ht="16.5" customHeight="1">
      <c r="A39" s="24" t="s">
        <v>232</v>
      </c>
      <c r="B39" s="26" t="s">
        <v>233</v>
      </c>
      <c r="C39" s="56"/>
      <c r="D39" s="57"/>
      <c r="E39" s="57"/>
      <c r="F39" s="57"/>
      <c r="G39" s="46"/>
      <c r="H39" s="46"/>
      <c r="I39" s="20"/>
      <c r="J39" s="20"/>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row>
    <row r="40" spans="1:246" ht="16.5" customHeight="1">
      <c r="A40" s="24" t="s">
        <v>234</v>
      </c>
      <c r="B40" s="27" t="s">
        <v>235</v>
      </c>
      <c r="C40" s="56"/>
      <c r="D40" s="57"/>
      <c r="E40" s="57"/>
      <c r="F40" s="57"/>
      <c r="G40" s="46"/>
      <c r="H40" s="46"/>
      <c r="I40" s="20"/>
      <c r="J40" s="20"/>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c r="CZ40" s="21"/>
      <c r="DA40" s="21"/>
      <c r="DB40" s="21"/>
      <c r="DC40" s="21"/>
      <c r="DD40" s="21"/>
      <c r="DE40" s="21"/>
      <c r="DF40" s="21"/>
      <c r="DG40" s="21"/>
      <c r="DH40" s="21"/>
      <c r="DI40" s="21"/>
      <c r="DJ40" s="21"/>
      <c r="DK40" s="21"/>
      <c r="DL40" s="21"/>
      <c r="DM40" s="21"/>
      <c r="DN40" s="21"/>
      <c r="DO40" s="21"/>
      <c r="DP40" s="21"/>
      <c r="DQ40" s="21"/>
      <c r="DR40" s="21"/>
      <c r="DS40" s="21"/>
      <c r="DT40" s="21"/>
      <c r="DU40" s="21"/>
      <c r="DV40" s="21"/>
      <c r="DW40" s="21"/>
      <c r="DX40" s="21"/>
      <c r="DY40" s="21"/>
      <c r="DZ40" s="21"/>
      <c r="EA40" s="21"/>
      <c r="EB40" s="21"/>
      <c r="EC40" s="21"/>
      <c r="ED40" s="21"/>
      <c r="EE40" s="21"/>
      <c r="EF40" s="21"/>
      <c r="EG40" s="21"/>
      <c r="EH40" s="21"/>
      <c r="EI40" s="21"/>
      <c r="EJ40" s="21"/>
      <c r="EK40" s="21"/>
      <c r="EL40" s="21"/>
      <c r="EM40" s="21"/>
      <c r="EN40" s="21"/>
      <c r="EO40" s="21"/>
      <c r="EP40" s="21"/>
      <c r="EQ40" s="21"/>
      <c r="ER40" s="21"/>
      <c r="ES40" s="21"/>
      <c r="ET40" s="21"/>
      <c r="EU40" s="21"/>
      <c r="EV40" s="21"/>
      <c r="EW40" s="21"/>
      <c r="EX40" s="21"/>
      <c r="EY40" s="21"/>
      <c r="EZ40" s="21"/>
      <c r="FA40" s="21"/>
      <c r="FB40" s="21"/>
      <c r="FC40" s="21"/>
      <c r="FD40" s="21"/>
      <c r="FE40" s="21"/>
      <c r="FF40" s="21"/>
      <c r="FG40" s="21"/>
      <c r="FH40" s="21"/>
      <c r="FI40" s="21"/>
      <c r="FJ40" s="21"/>
      <c r="FK40" s="21"/>
      <c r="FL40" s="21"/>
      <c r="FM40" s="21"/>
      <c r="FN40" s="21"/>
      <c r="FO40" s="21"/>
      <c r="FP40" s="21"/>
      <c r="FQ40" s="21"/>
      <c r="FR40" s="21"/>
      <c r="FS40" s="21"/>
      <c r="FT40" s="21"/>
      <c r="FU40" s="21"/>
      <c r="FV40" s="21"/>
      <c r="FW40" s="21"/>
      <c r="FX40" s="21"/>
      <c r="FY40" s="21"/>
      <c r="FZ40" s="21"/>
      <c r="GA40" s="21"/>
      <c r="GB40" s="21"/>
      <c r="GC40" s="21"/>
      <c r="GD40" s="21"/>
      <c r="GE40" s="21"/>
      <c r="GF40" s="21"/>
      <c r="GG40" s="21"/>
      <c r="GH40" s="21"/>
      <c r="GI40" s="21"/>
      <c r="GJ40" s="21"/>
      <c r="GK40" s="21"/>
      <c r="GL40" s="21"/>
      <c r="GM40" s="21"/>
      <c r="GN40" s="21"/>
      <c r="GO40" s="21"/>
      <c r="GP40" s="21"/>
      <c r="GQ40" s="21"/>
      <c r="GR40" s="21"/>
      <c r="GS40" s="21"/>
      <c r="GT40" s="21"/>
      <c r="GU40" s="21"/>
      <c r="GV40" s="21"/>
      <c r="GW40" s="21"/>
      <c r="GX40" s="21"/>
      <c r="GY40" s="21"/>
      <c r="GZ40" s="21"/>
      <c r="HA40" s="21"/>
      <c r="HB40" s="21"/>
      <c r="HC40" s="21"/>
      <c r="HD40" s="21"/>
      <c r="HE40" s="21"/>
      <c r="HF40" s="21"/>
      <c r="HG40" s="21"/>
      <c r="HH40" s="21"/>
      <c r="HI40" s="21"/>
      <c r="HJ40" s="21"/>
      <c r="HK40" s="21"/>
      <c r="HL40" s="21"/>
      <c r="HM40" s="21"/>
      <c r="HN40" s="21"/>
      <c r="HO40" s="21"/>
      <c r="HP40" s="21"/>
      <c r="HQ40" s="21"/>
      <c r="HR40" s="21"/>
      <c r="HS40" s="21"/>
      <c r="HT40" s="21"/>
      <c r="HU40" s="21"/>
      <c r="HV40" s="21"/>
      <c r="HW40" s="21"/>
      <c r="HX40" s="21"/>
      <c r="HY40" s="21"/>
      <c r="HZ40" s="21"/>
      <c r="IA40" s="21"/>
      <c r="IB40" s="21"/>
      <c r="IC40" s="21"/>
      <c r="ID40" s="21"/>
      <c r="IE40" s="21"/>
      <c r="IF40" s="21"/>
      <c r="IG40" s="21"/>
      <c r="IH40" s="21"/>
      <c r="II40" s="21"/>
      <c r="IJ40" s="21"/>
      <c r="IK40" s="21"/>
      <c r="IL40" s="21"/>
    </row>
    <row r="41" spans="1:246" ht="16.5" customHeight="1">
      <c r="A41" s="24" t="s">
        <v>236</v>
      </c>
      <c r="B41" s="27" t="s">
        <v>40</v>
      </c>
      <c r="C41" s="56"/>
      <c r="D41" s="57"/>
      <c r="E41" s="57"/>
      <c r="F41" s="57"/>
      <c r="G41" s="46"/>
      <c r="H41" s="46"/>
      <c r="I41" s="20"/>
      <c r="J41" s="20"/>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21"/>
      <c r="CH41" s="21"/>
      <c r="CI41" s="21"/>
      <c r="CJ41" s="21"/>
      <c r="CK41" s="21"/>
      <c r="CL41" s="21"/>
      <c r="CM41" s="21"/>
      <c r="CN41" s="21"/>
      <c r="CO41" s="21"/>
      <c r="CP41" s="21"/>
      <c r="CQ41" s="21"/>
      <c r="CR41" s="21"/>
      <c r="CS41" s="21"/>
      <c r="CT41" s="21"/>
      <c r="CU41" s="21"/>
      <c r="CV41" s="21"/>
      <c r="CW41" s="21"/>
      <c r="CX41" s="21"/>
      <c r="CY41" s="21"/>
      <c r="CZ41" s="21"/>
      <c r="DA41" s="21"/>
      <c r="DB41" s="21"/>
      <c r="DC41" s="21"/>
      <c r="DD41" s="21"/>
      <c r="DE41" s="21"/>
      <c r="DF41" s="21"/>
      <c r="DG41" s="21"/>
      <c r="DH41" s="21"/>
      <c r="DI41" s="21"/>
      <c r="DJ41" s="21"/>
      <c r="DK41" s="21"/>
      <c r="DL41" s="21"/>
      <c r="DM41" s="21"/>
      <c r="DN41" s="21"/>
      <c r="DO41" s="21"/>
      <c r="DP41" s="21"/>
      <c r="DQ41" s="21"/>
      <c r="DR41" s="21"/>
      <c r="DS41" s="21"/>
      <c r="DT41" s="21"/>
      <c r="DU41" s="21"/>
      <c r="DV41" s="21"/>
      <c r="DW41" s="21"/>
      <c r="DX41" s="21"/>
      <c r="DY41" s="21"/>
      <c r="DZ41" s="21"/>
      <c r="EA41" s="21"/>
      <c r="EB41" s="21"/>
      <c r="EC41" s="21"/>
      <c r="ED41" s="21"/>
      <c r="EE41" s="21"/>
      <c r="EF41" s="21"/>
      <c r="EG41" s="21"/>
      <c r="EH41" s="21"/>
      <c r="EI41" s="21"/>
      <c r="EJ41" s="21"/>
      <c r="EK41" s="21"/>
      <c r="EL41" s="21"/>
      <c r="EM41" s="21"/>
      <c r="EN41" s="21"/>
      <c r="EO41" s="21"/>
      <c r="EP41" s="21"/>
      <c r="EQ41" s="21"/>
      <c r="ER41" s="21"/>
      <c r="ES41" s="21"/>
      <c r="ET41" s="21"/>
      <c r="EU41" s="21"/>
      <c r="EV41" s="21"/>
      <c r="EW41" s="21"/>
      <c r="EX41" s="21"/>
      <c r="EY41" s="21"/>
      <c r="EZ41" s="21"/>
      <c r="FA41" s="21"/>
      <c r="FB41" s="21"/>
      <c r="FC41" s="21"/>
      <c r="FD41" s="21"/>
      <c r="FE41" s="21"/>
      <c r="FF41" s="21"/>
      <c r="FG41" s="21"/>
      <c r="FH41" s="21"/>
      <c r="FI41" s="21"/>
      <c r="FJ41" s="21"/>
      <c r="FK41" s="21"/>
      <c r="FL41" s="21"/>
      <c r="FM41" s="21"/>
      <c r="FN41" s="21"/>
      <c r="FO41" s="21"/>
      <c r="FP41" s="21"/>
      <c r="FQ41" s="21"/>
      <c r="FR41" s="21"/>
      <c r="FS41" s="21"/>
      <c r="FT41" s="21"/>
      <c r="FU41" s="21"/>
      <c r="FV41" s="21"/>
      <c r="FW41" s="21"/>
      <c r="FX41" s="21"/>
      <c r="FY41" s="21"/>
      <c r="FZ41" s="21"/>
      <c r="GA41" s="21"/>
      <c r="GB41" s="21"/>
      <c r="GC41" s="21"/>
      <c r="GD41" s="21"/>
      <c r="GE41" s="21"/>
      <c r="GF41" s="21"/>
      <c r="GG41" s="21"/>
      <c r="GH41" s="21"/>
      <c r="GI41" s="21"/>
      <c r="GJ41" s="21"/>
      <c r="GK41" s="21"/>
      <c r="GL41" s="21"/>
      <c r="GM41" s="21"/>
      <c r="GN41" s="21"/>
      <c r="GO41" s="21"/>
      <c r="GP41" s="21"/>
      <c r="GQ41" s="21"/>
      <c r="GR41" s="21"/>
      <c r="GS41" s="21"/>
      <c r="GT41" s="21"/>
      <c r="GU41" s="21"/>
      <c r="GV41" s="21"/>
      <c r="GW41" s="21"/>
      <c r="GX41" s="21"/>
      <c r="GY41" s="21"/>
      <c r="GZ41" s="21"/>
      <c r="HA41" s="21"/>
      <c r="HB41" s="21"/>
      <c r="HC41" s="21"/>
      <c r="HD41" s="21"/>
      <c r="HE41" s="21"/>
      <c r="HF41" s="21"/>
      <c r="HG41" s="21"/>
      <c r="HH41" s="21"/>
      <c r="HI41" s="21"/>
      <c r="HJ41" s="21"/>
      <c r="HK41" s="21"/>
      <c r="HL41" s="21"/>
      <c r="HM41" s="21"/>
      <c r="HN41" s="21"/>
      <c r="HO41" s="21"/>
      <c r="HP41" s="21"/>
      <c r="HQ41" s="21"/>
      <c r="HR41" s="21"/>
      <c r="HS41" s="21"/>
      <c r="HT41" s="21"/>
      <c r="HU41" s="21"/>
      <c r="HV41" s="21"/>
      <c r="HW41" s="21"/>
      <c r="HX41" s="21"/>
      <c r="HY41" s="21"/>
      <c r="HZ41" s="21"/>
      <c r="IA41" s="21"/>
      <c r="IB41" s="21"/>
      <c r="IC41" s="21"/>
      <c r="ID41" s="21"/>
      <c r="IE41" s="21"/>
      <c r="IF41" s="21"/>
      <c r="IG41" s="21"/>
      <c r="IH41" s="21"/>
      <c r="II41" s="21"/>
      <c r="IJ41" s="21"/>
      <c r="IK41" s="21"/>
      <c r="IL41" s="21"/>
    </row>
    <row r="42" spans="1:246" ht="16.5" customHeight="1">
      <c r="A42" s="24"/>
      <c r="B42" s="27" t="s">
        <v>237</v>
      </c>
      <c r="C42" s="56"/>
      <c r="D42" s="57">
        <v>137330</v>
      </c>
      <c r="E42" s="57">
        <v>137330</v>
      </c>
      <c r="F42" s="57">
        <v>34800</v>
      </c>
      <c r="G42" s="46">
        <f>11034+11066+10875</f>
        <v>32975</v>
      </c>
      <c r="H42" s="46">
        <v>10875</v>
      </c>
      <c r="I42" s="20"/>
      <c r="J42" s="20"/>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c r="DA42" s="21"/>
      <c r="DB42" s="21"/>
      <c r="DC42" s="21"/>
      <c r="DD42" s="21"/>
      <c r="DE42" s="21"/>
      <c r="DF42" s="21"/>
      <c r="DG42" s="21"/>
      <c r="DH42" s="21"/>
      <c r="DI42" s="21"/>
      <c r="DJ42" s="21"/>
      <c r="DK42" s="21"/>
      <c r="DL42" s="21"/>
      <c r="DM42" s="21"/>
      <c r="DN42" s="21"/>
      <c r="DO42" s="21"/>
      <c r="DP42" s="21"/>
      <c r="DQ42" s="21"/>
      <c r="DR42" s="21"/>
      <c r="DS42" s="21"/>
      <c r="DT42" s="21"/>
      <c r="DU42" s="21"/>
      <c r="DV42" s="21"/>
      <c r="DW42" s="21"/>
      <c r="DX42" s="21"/>
      <c r="DY42" s="21"/>
      <c r="DZ42" s="21"/>
      <c r="EA42" s="21"/>
      <c r="EB42" s="21"/>
      <c r="EC42" s="21"/>
      <c r="ED42" s="21"/>
      <c r="EE42" s="21"/>
      <c r="EF42" s="21"/>
      <c r="EG42" s="21"/>
      <c r="EH42" s="21"/>
      <c r="EI42" s="21"/>
      <c r="EJ42" s="21"/>
      <c r="EK42" s="21"/>
      <c r="EL42" s="21"/>
      <c r="EM42" s="21"/>
      <c r="EN42" s="21"/>
      <c r="EO42" s="21"/>
      <c r="EP42" s="21"/>
      <c r="EQ42" s="21"/>
      <c r="ER42" s="21"/>
      <c r="ES42" s="21"/>
      <c r="ET42" s="21"/>
      <c r="EU42" s="21"/>
      <c r="EV42" s="21"/>
      <c r="EW42" s="21"/>
      <c r="EX42" s="21"/>
      <c r="EY42" s="21"/>
      <c r="EZ42" s="21"/>
      <c r="FA42" s="21"/>
      <c r="FB42" s="21"/>
      <c r="FC42" s="21"/>
      <c r="FD42" s="21"/>
      <c r="FE42" s="21"/>
      <c r="FF42" s="21"/>
      <c r="FG42" s="21"/>
      <c r="FH42" s="21"/>
      <c r="FI42" s="21"/>
      <c r="FJ42" s="21"/>
      <c r="FK42" s="21"/>
      <c r="FL42" s="21"/>
      <c r="FM42" s="21"/>
      <c r="FN42" s="21"/>
      <c r="FO42" s="21"/>
      <c r="FP42" s="21"/>
      <c r="FQ42" s="21"/>
      <c r="FR42" s="21"/>
      <c r="FS42" s="21"/>
      <c r="FT42" s="21"/>
      <c r="FU42" s="21"/>
      <c r="FV42" s="21"/>
      <c r="FW42" s="21"/>
      <c r="FX42" s="21"/>
      <c r="FY42" s="21"/>
      <c r="FZ42" s="21"/>
      <c r="GA42" s="21"/>
      <c r="GB42" s="21"/>
      <c r="GC42" s="21"/>
      <c r="GD42" s="21"/>
      <c r="GE42" s="21"/>
      <c r="GF42" s="21"/>
      <c r="GG42" s="21"/>
      <c r="GH42" s="21"/>
      <c r="GI42" s="21"/>
      <c r="GJ42" s="21"/>
      <c r="GK42" s="21"/>
      <c r="GL42" s="21"/>
      <c r="GM42" s="21"/>
      <c r="GN42" s="21"/>
      <c r="GO42" s="21"/>
      <c r="GP42" s="21"/>
      <c r="GQ42" s="21"/>
      <c r="GR42" s="21"/>
      <c r="GS42" s="21"/>
      <c r="GT42" s="21"/>
      <c r="GU42" s="21"/>
      <c r="GV42" s="21"/>
      <c r="GW42" s="21"/>
      <c r="GX42" s="21"/>
      <c r="GY42" s="21"/>
      <c r="GZ42" s="21"/>
      <c r="HA42" s="21"/>
      <c r="HB42" s="21"/>
      <c r="HC42" s="21"/>
      <c r="HD42" s="21"/>
      <c r="HE42" s="21"/>
      <c r="HF42" s="21"/>
      <c r="HG42" s="21"/>
      <c r="HH42" s="21"/>
      <c r="HI42" s="21"/>
      <c r="HJ42" s="21"/>
      <c r="HK42" s="21"/>
      <c r="HL42" s="21"/>
      <c r="HM42" s="21"/>
      <c r="HN42" s="21"/>
      <c r="HO42" s="21"/>
      <c r="HP42" s="21"/>
      <c r="HQ42" s="21"/>
      <c r="HR42" s="21"/>
      <c r="HS42" s="21"/>
      <c r="HT42" s="21"/>
      <c r="HU42" s="21"/>
      <c r="HV42" s="21"/>
      <c r="HW42" s="21"/>
      <c r="HX42" s="21"/>
      <c r="HY42" s="21"/>
      <c r="HZ42" s="21"/>
      <c r="IA42" s="21"/>
      <c r="IB42" s="21"/>
      <c r="IC42" s="21"/>
      <c r="ID42" s="21"/>
      <c r="IE42" s="21"/>
      <c r="IF42" s="21"/>
      <c r="IG42" s="21"/>
      <c r="IH42" s="21"/>
      <c r="II42" s="21"/>
      <c r="IJ42" s="21"/>
      <c r="IK42" s="21"/>
      <c r="IL42" s="21"/>
    </row>
    <row r="43" spans="1:246" ht="16.5" customHeight="1">
      <c r="A43" s="24"/>
      <c r="B43" s="27" t="s">
        <v>238</v>
      </c>
      <c r="C43" s="56"/>
      <c r="D43" s="57"/>
      <c r="E43" s="57"/>
      <c r="F43" s="57"/>
      <c r="G43" s="46"/>
      <c r="H43" s="46"/>
      <c r="I43" s="20"/>
      <c r="J43" s="20"/>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c r="CL43" s="21"/>
      <c r="CM43" s="21"/>
      <c r="CN43" s="21"/>
      <c r="CO43" s="21"/>
      <c r="CP43" s="21"/>
      <c r="CQ43" s="21"/>
      <c r="CR43" s="21"/>
      <c r="CS43" s="21"/>
      <c r="CT43" s="21"/>
      <c r="CU43" s="21"/>
      <c r="CV43" s="21"/>
      <c r="CW43" s="21"/>
      <c r="CX43" s="21"/>
      <c r="CY43" s="21"/>
      <c r="CZ43" s="21"/>
      <c r="DA43" s="21"/>
      <c r="DB43" s="21"/>
      <c r="DC43" s="21"/>
      <c r="DD43" s="21"/>
      <c r="DE43" s="21"/>
      <c r="DF43" s="21"/>
      <c r="DG43" s="21"/>
      <c r="DH43" s="21"/>
      <c r="DI43" s="21"/>
      <c r="DJ43" s="21"/>
      <c r="DK43" s="21"/>
      <c r="DL43" s="21"/>
      <c r="DM43" s="21"/>
      <c r="DN43" s="21"/>
      <c r="DO43" s="21"/>
      <c r="DP43" s="21"/>
      <c r="DQ43" s="21"/>
      <c r="DR43" s="21"/>
      <c r="DS43" s="21"/>
      <c r="DT43" s="21"/>
      <c r="DU43" s="21"/>
      <c r="DV43" s="21"/>
      <c r="DW43" s="21"/>
      <c r="DX43" s="21"/>
      <c r="DY43" s="21"/>
      <c r="DZ43" s="21"/>
      <c r="EA43" s="21"/>
      <c r="EB43" s="21"/>
      <c r="EC43" s="21"/>
      <c r="ED43" s="21"/>
      <c r="EE43" s="21"/>
      <c r="EF43" s="21"/>
      <c r="EG43" s="21"/>
      <c r="EH43" s="21"/>
      <c r="EI43" s="21"/>
      <c r="EJ43" s="21"/>
      <c r="EK43" s="21"/>
      <c r="EL43" s="21"/>
      <c r="EM43" s="21"/>
      <c r="EN43" s="21"/>
      <c r="EO43" s="21"/>
      <c r="EP43" s="21"/>
      <c r="EQ43" s="21"/>
      <c r="ER43" s="21"/>
      <c r="ES43" s="21"/>
      <c r="ET43" s="21"/>
      <c r="EU43" s="21"/>
      <c r="EV43" s="21"/>
      <c r="EW43" s="21"/>
      <c r="EX43" s="21"/>
      <c r="EY43" s="21"/>
      <c r="EZ43" s="21"/>
      <c r="FA43" s="21"/>
      <c r="FB43" s="21"/>
      <c r="FC43" s="21"/>
      <c r="FD43" s="21"/>
      <c r="FE43" s="21"/>
      <c r="FF43" s="21"/>
      <c r="FG43" s="21"/>
      <c r="FH43" s="21"/>
      <c r="FI43" s="21"/>
      <c r="FJ43" s="21"/>
      <c r="FK43" s="21"/>
      <c r="FL43" s="21"/>
      <c r="FM43" s="21"/>
      <c r="FN43" s="21"/>
      <c r="FO43" s="21"/>
      <c r="FP43" s="21"/>
      <c r="FQ43" s="21"/>
      <c r="FR43" s="21"/>
      <c r="FS43" s="21"/>
      <c r="FT43" s="21"/>
      <c r="FU43" s="21"/>
      <c r="FV43" s="21"/>
      <c r="FW43" s="21"/>
      <c r="FX43" s="21"/>
      <c r="FY43" s="21"/>
      <c r="FZ43" s="21"/>
      <c r="GA43" s="21"/>
      <c r="GB43" s="21"/>
      <c r="GC43" s="21"/>
      <c r="GD43" s="21"/>
      <c r="GE43" s="21"/>
      <c r="GF43" s="21"/>
      <c r="GG43" s="21"/>
      <c r="GH43" s="21"/>
      <c r="GI43" s="21"/>
      <c r="GJ43" s="21"/>
      <c r="GK43" s="21"/>
      <c r="GL43" s="21"/>
      <c r="GM43" s="21"/>
      <c r="GN43" s="21"/>
      <c r="GO43" s="21"/>
      <c r="GP43" s="21"/>
      <c r="GQ43" s="21"/>
      <c r="GR43" s="21"/>
      <c r="GS43" s="21"/>
      <c r="GT43" s="21"/>
      <c r="GU43" s="21"/>
      <c r="GV43" s="21"/>
      <c r="GW43" s="21"/>
      <c r="GX43" s="21"/>
      <c r="GY43" s="21"/>
      <c r="GZ43" s="21"/>
      <c r="HA43" s="21"/>
      <c r="HB43" s="21"/>
      <c r="HC43" s="21"/>
      <c r="HD43" s="21"/>
      <c r="HE43" s="21"/>
      <c r="HF43" s="21"/>
      <c r="HG43" s="21"/>
      <c r="HH43" s="21"/>
      <c r="HI43" s="21"/>
      <c r="HJ43" s="21"/>
      <c r="HK43" s="21"/>
      <c r="HL43" s="21"/>
      <c r="HM43" s="21"/>
      <c r="HN43" s="21"/>
      <c r="HO43" s="21"/>
      <c r="HP43" s="21"/>
      <c r="HQ43" s="21"/>
      <c r="HR43" s="21"/>
      <c r="HS43" s="21"/>
      <c r="HT43" s="21"/>
      <c r="HU43" s="21"/>
      <c r="HV43" s="21"/>
      <c r="HW43" s="21"/>
      <c r="HX43" s="21"/>
      <c r="HY43" s="21"/>
      <c r="HZ43" s="21"/>
      <c r="IA43" s="21"/>
      <c r="IB43" s="21"/>
      <c r="IC43" s="21"/>
      <c r="ID43" s="21"/>
      <c r="IE43" s="21"/>
      <c r="IF43" s="21"/>
      <c r="IG43" s="21"/>
      <c r="IH43" s="21"/>
      <c r="II43" s="21"/>
      <c r="IJ43" s="21"/>
      <c r="IK43" s="21"/>
      <c r="IL43" s="21"/>
    </row>
    <row r="44" spans="1:11" ht="16.5" customHeight="1">
      <c r="A44" s="18" t="s">
        <v>239</v>
      </c>
      <c r="B44" s="22" t="s">
        <v>189</v>
      </c>
      <c r="C44" s="55">
        <f aca="true" t="shared" si="19" ref="C44:H44">+C45+C59+C58+C61+C64+C66+C67+C69+C65+C68</f>
        <v>0</v>
      </c>
      <c r="D44" s="55">
        <f t="shared" si="19"/>
        <v>176633810</v>
      </c>
      <c r="E44" s="55">
        <f t="shared" si="19"/>
        <v>178056560</v>
      </c>
      <c r="F44" s="55">
        <f t="shared" si="19"/>
        <v>133824100</v>
      </c>
      <c r="G44" s="55">
        <f t="shared" si="19"/>
        <v>133778331.06000002</v>
      </c>
      <c r="H44" s="55">
        <f t="shared" si="19"/>
        <v>45755455.529999994</v>
      </c>
      <c r="I44" s="20"/>
      <c r="J44" s="20"/>
      <c r="K44" s="21"/>
    </row>
    <row r="45" spans="1:10" ht="16.5" customHeight="1">
      <c r="A45" s="18" t="s">
        <v>240</v>
      </c>
      <c r="B45" s="22" t="s">
        <v>241</v>
      </c>
      <c r="C45" s="55">
        <f aca="true" t="shared" si="20" ref="C45:H45">+C46+C47+C48+C49+C50+C51+C52+C53+C55</f>
        <v>0</v>
      </c>
      <c r="D45" s="55">
        <f t="shared" si="20"/>
        <v>176609810</v>
      </c>
      <c r="E45" s="55">
        <f t="shared" si="20"/>
        <v>178032560</v>
      </c>
      <c r="F45" s="55">
        <f t="shared" si="20"/>
        <v>133819800</v>
      </c>
      <c r="G45" s="55">
        <f t="shared" si="20"/>
        <v>133774283.57000001</v>
      </c>
      <c r="H45" s="55">
        <f t="shared" si="20"/>
        <v>45752655.529999994</v>
      </c>
      <c r="I45" s="20"/>
      <c r="J45" s="20"/>
    </row>
    <row r="46" spans="1:246" s="21" customFormat="1" ht="16.5" customHeight="1">
      <c r="A46" s="24" t="s">
        <v>242</v>
      </c>
      <c r="B46" s="26" t="s">
        <v>243</v>
      </c>
      <c r="C46" s="56"/>
      <c r="D46" s="57">
        <v>66000</v>
      </c>
      <c r="E46" s="57">
        <v>66000</v>
      </c>
      <c r="F46" s="57">
        <v>24400</v>
      </c>
      <c r="G46" s="46">
        <f>5693.84+2605.12+16101.04</f>
        <v>24400</v>
      </c>
      <c r="H46" s="46">
        <v>16101.04</v>
      </c>
      <c r="I46" s="20"/>
      <c r="J46" s="20"/>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row>
    <row r="47" spans="1:246" s="21" customFormat="1" ht="16.5" customHeight="1">
      <c r="A47" s="24" t="s">
        <v>244</v>
      </c>
      <c r="B47" s="26" t="s">
        <v>245</v>
      </c>
      <c r="C47" s="56"/>
      <c r="D47" s="57"/>
      <c r="E47" s="57"/>
      <c r="F47" s="57"/>
      <c r="G47" s="46"/>
      <c r="H47" s="46"/>
      <c r="I47" s="20"/>
      <c r="J47" s="20"/>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row>
    <row r="48" spans="1:10" ht="16.5" customHeight="1">
      <c r="A48" s="24" t="s">
        <v>246</v>
      </c>
      <c r="B48" s="26" t="s">
        <v>247</v>
      </c>
      <c r="C48" s="56"/>
      <c r="D48" s="57">
        <v>69000</v>
      </c>
      <c r="E48" s="57">
        <v>69000</v>
      </c>
      <c r="F48" s="57">
        <v>32700</v>
      </c>
      <c r="G48" s="46">
        <f>10853.07+12583.84+9251.95</f>
        <v>32688.86</v>
      </c>
      <c r="H48" s="46">
        <v>9251.95</v>
      </c>
      <c r="I48" s="20"/>
      <c r="J48" s="20"/>
    </row>
    <row r="49" spans="1:10" ht="16.5" customHeight="1">
      <c r="A49" s="24" t="s">
        <v>248</v>
      </c>
      <c r="B49" s="26" t="s">
        <v>249</v>
      </c>
      <c r="C49" s="56"/>
      <c r="D49" s="57">
        <v>13000</v>
      </c>
      <c r="E49" s="57">
        <v>13000</v>
      </c>
      <c r="F49" s="57">
        <v>3500</v>
      </c>
      <c r="G49" s="46">
        <f>1107.49+1202.3+1100.41</f>
        <v>3410.2</v>
      </c>
      <c r="H49" s="46">
        <v>1100.41</v>
      </c>
      <c r="I49" s="20"/>
      <c r="J49" s="20"/>
    </row>
    <row r="50" spans="1:10" ht="16.5" customHeight="1">
      <c r="A50" s="24" t="s">
        <v>250</v>
      </c>
      <c r="B50" s="26" t="s">
        <v>251</v>
      </c>
      <c r="C50" s="56"/>
      <c r="D50" s="57">
        <v>7000</v>
      </c>
      <c r="E50" s="57">
        <v>7000</v>
      </c>
      <c r="F50" s="57">
        <v>5000</v>
      </c>
      <c r="G50" s="46">
        <v>5000</v>
      </c>
      <c r="H50" s="46">
        <v>0</v>
      </c>
      <c r="I50" s="20"/>
      <c r="J50" s="20"/>
    </row>
    <row r="51" spans="1:246" ht="16.5" customHeight="1">
      <c r="A51" s="24" t="s">
        <v>252</v>
      </c>
      <c r="B51" s="26" t="s">
        <v>253</v>
      </c>
      <c r="C51" s="56"/>
      <c r="D51" s="57">
        <v>6000</v>
      </c>
      <c r="E51" s="57">
        <v>6000</v>
      </c>
      <c r="F51" s="57">
        <v>0</v>
      </c>
      <c r="G51" s="46">
        <v>0</v>
      </c>
      <c r="H51" s="46"/>
      <c r="I51" s="20"/>
      <c r="J51" s="20"/>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row>
    <row r="52" spans="1:246" ht="16.5" customHeight="1">
      <c r="A52" s="24" t="s">
        <v>254</v>
      </c>
      <c r="B52" s="26" t="s">
        <v>255</v>
      </c>
      <c r="C52" s="56"/>
      <c r="D52" s="57">
        <v>64000</v>
      </c>
      <c r="E52" s="57">
        <v>64000</v>
      </c>
      <c r="F52" s="57">
        <v>15100</v>
      </c>
      <c r="G52" s="46">
        <f>4233.2+5737.16+4818.67</f>
        <v>14789.03</v>
      </c>
      <c r="H52" s="46">
        <v>4818.67</v>
      </c>
      <c r="I52" s="20"/>
      <c r="J52" s="20"/>
      <c r="K52" s="21"/>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c r="FJ52" s="28"/>
      <c r="FK52" s="28"/>
      <c r="FL52" s="28"/>
      <c r="FM52" s="28"/>
      <c r="FN52" s="28"/>
      <c r="FO52" s="28"/>
      <c r="FP52" s="28"/>
      <c r="FQ52" s="28"/>
      <c r="FR52" s="28"/>
      <c r="FS52" s="28"/>
      <c r="FT52" s="28"/>
      <c r="FU52" s="28"/>
      <c r="FV52" s="28"/>
      <c r="FW52" s="28"/>
      <c r="FX52" s="28"/>
      <c r="FY52" s="28"/>
      <c r="FZ52" s="28"/>
      <c r="GA52" s="28"/>
      <c r="GB52" s="28"/>
      <c r="GC52" s="28"/>
      <c r="GD52" s="28"/>
      <c r="GE52" s="28"/>
      <c r="GF52" s="28"/>
      <c r="GG52" s="28"/>
      <c r="GH52" s="28"/>
      <c r="GI52" s="28"/>
      <c r="GJ52" s="28"/>
      <c r="GK52" s="28"/>
      <c r="GL52" s="28"/>
      <c r="GM52" s="28"/>
      <c r="GN52" s="28"/>
      <c r="GO52" s="28"/>
      <c r="GP52" s="28"/>
      <c r="GQ52" s="28"/>
      <c r="GR52" s="28"/>
      <c r="GS52" s="28"/>
      <c r="GT52" s="28"/>
      <c r="GU52" s="28"/>
      <c r="GV52" s="28"/>
      <c r="GW52" s="28"/>
      <c r="GX52" s="28"/>
      <c r="GY52" s="28"/>
      <c r="GZ52" s="28"/>
      <c r="HA52" s="28"/>
      <c r="HB52" s="28"/>
      <c r="HC52" s="28"/>
      <c r="HD52" s="28"/>
      <c r="HE52" s="28"/>
      <c r="HF52" s="28"/>
      <c r="HG52" s="28"/>
      <c r="HH52" s="28"/>
      <c r="HI52" s="28"/>
      <c r="HJ52" s="28"/>
      <c r="HK52" s="28"/>
      <c r="HL52" s="28"/>
      <c r="HM52" s="28"/>
      <c r="HN52" s="28"/>
      <c r="HO52" s="28"/>
      <c r="HP52" s="28"/>
      <c r="HQ52" s="28"/>
      <c r="HR52" s="28"/>
      <c r="HS52" s="28"/>
      <c r="HT52" s="28"/>
      <c r="HU52" s="28"/>
      <c r="HV52" s="28"/>
      <c r="HW52" s="28"/>
      <c r="HX52" s="28"/>
      <c r="HY52" s="28"/>
      <c r="HZ52" s="28"/>
      <c r="IA52" s="28"/>
      <c r="IB52" s="28"/>
      <c r="IC52" s="28"/>
      <c r="ID52" s="28"/>
      <c r="IE52" s="28"/>
      <c r="IF52" s="28"/>
      <c r="IG52" s="28"/>
      <c r="IH52" s="28"/>
      <c r="II52" s="28"/>
      <c r="IJ52" s="28"/>
      <c r="IK52" s="28"/>
      <c r="IL52" s="28"/>
    </row>
    <row r="53" spans="1:11" ht="16.5" customHeight="1">
      <c r="A53" s="18" t="s">
        <v>256</v>
      </c>
      <c r="B53" s="22" t="s">
        <v>431</v>
      </c>
      <c r="C53" s="58">
        <f aca="true" t="shared" si="21" ref="C53:H53">+C54+C89</f>
        <v>0</v>
      </c>
      <c r="D53" s="58">
        <f t="shared" si="21"/>
        <v>176331240</v>
      </c>
      <c r="E53" s="58">
        <f t="shared" si="21"/>
        <v>177753990</v>
      </c>
      <c r="F53" s="58">
        <f t="shared" si="21"/>
        <v>133725510</v>
      </c>
      <c r="G53" s="58">
        <f t="shared" si="21"/>
        <v>133680428.87</v>
      </c>
      <c r="H53" s="58">
        <f t="shared" si="21"/>
        <v>45716484.41</v>
      </c>
      <c r="I53" s="20"/>
      <c r="J53" s="20"/>
      <c r="K53" s="28"/>
    </row>
    <row r="54" spans="1:246" ht="16.5" customHeight="1">
      <c r="A54" s="29"/>
      <c r="B54" s="30" t="s">
        <v>429</v>
      </c>
      <c r="C54" s="59"/>
      <c r="D54" s="57">
        <v>381000</v>
      </c>
      <c r="E54" s="57">
        <v>381000</v>
      </c>
      <c r="F54" s="57">
        <v>100000</v>
      </c>
      <c r="G54" s="46">
        <f>31790.13+27283.06+40480.73</f>
        <v>99553.92000000001</v>
      </c>
      <c r="H54" s="46">
        <v>40480.73</v>
      </c>
      <c r="I54" s="20"/>
      <c r="J54" s="20"/>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row>
    <row r="55" spans="1:10" s="21" customFormat="1" ht="16.5" customHeight="1">
      <c r="A55" s="24" t="s">
        <v>257</v>
      </c>
      <c r="B55" s="108" t="s">
        <v>430</v>
      </c>
      <c r="C55" s="56"/>
      <c r="D55" s="57">
        <v>53570</v>
      </c>
      <c r="E55" s="57">
        <v>53570</v>
      </c>
      <c r="F55" s="57">
        <v>13590</v>
      </c>
      <c r="G55" s="46">
        <f>4333.78+4333.78+4333.78+565.27</f>
        <v>13566.61</v>
      </c>
      <c r="H55" s="46">
        <v>4899.05</v>
      </c>
      <c r="I55" s="20"/>
      <c r="J55" s="20"/>
    </row>
    <row r="56" spans="1:246" s="28" customFormat="1" ht="16.5" customHeight="1">
      <c r="A56" s="24"/>
      <c r="B56" s="26" t="s">
        <v>258</v>
      </c>
      <c r="C56" s="56"/>
      <c r="D56" s="57">
        <v>570</v>
      </c>
      <c r="E56" s="57">
        <v>570</v>
      </c>
      <c r="F56" s="57">
        <v>570</v>
      </c>
      <c r="G56" s="46">
        <v>565.27</v>
      </c>
      <c r="H56" s="46">
        <v>565.27</v>
      </c>
      <c r="I56" s="20"/>
      <c r="J56" s="20"/>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row>
    <row r="57" spans="1:246" ht="16.5" customHeight="1">
      <c r="A57" s="24"/>
      <c r="B57" s="26" t="s">
        <v>259</v>
      </c>
      <c r="C57" s="56"/>
      <c r="D57" s="57">
        <v>53000</v>
      </c>
      <c r="E57" s="57">
        <v>53000</v>
      </c>
      <c r="F57" s="57">
        <v>13020</v>
      </c>
      <c r="G57" s="46">
        <f>4333.78+4333.78+4333.78</f>
        <v>13001.34</v>
      </c>
      <c r="H57" s="46">
        <v>4333.78</v>
      </c>
      <c r="I57" s="20"/>
      <c r="J57" s="20"/>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row>
    <row r="58" spans="1:246" s="21" customFormat="1" ht="16.5" customHeight="1">
      <c r="A58" s="18" t="s">
        <v>260</v>
      </c>
      <c r="B58" s="26" t="s">
        <v>261</v>
      </c>
      <c r="C58" s="56"/>
      <c r="D58" s="57">
        <v>0</v>
      </c>
      <c r="E58" s="57"/>
      <c r="F58" s="57"/>
      <c r="G58" s="46">
        <v>0</v>
      </c>
      <c r="H58" s="46"/>
      <c r="I58" s="20"/>
      <c r="J58" s="20"/>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row>
    <row r="59" spans="1:11" s="21" customFormat="1" ht="16.5" customHeight="1">
      <c r="A59" s="18" t="s">
        <v>262</v>
      </c>
      <c r="B59" s="22" t="s">
        <v>263</v>
      </c>
      <c r="C59" s="60">
        <f aca="true" t="shared" si="22" ref="C59:H59">+C60</f>
        <v>0</v>
      </c>
      <c r="D59" s="60">
        <f t="shared" si="22"/>
        <v>9000</v>
      </c>
      <c r="E59" s="60">
        <f t="shared" si="22"/>
        <v>9000</v>
      </c>
      <c r="F59" s="60">
        <f t="shared" si="22"/>
        <v>0</v>
      </c>
      <c r="G59" s="60">
        <f t="shared" si="22"/>
        <v>0</v>
      </c>
      <c r="H59" s="60">
        <f t="shared" si="22"/>
        <v>0</v>
      </c>
      <c r="I59" s="20"/>
      <c r="J59" s="20"/>
      <c r="K59" s="5"/>
    </row>
    <row r="60" spans="1:246" s="21" customFormat="1" ht="16.5" customHeight="1">
      <c r="A60" s="24" t="s">
        <v>264</v>
      </c>
      <c r="B60" s="26" t="s">
        <v>265</v>
      </c>
      <c r="C60" s="56"/>
      <c r="D60" s="57">
        <v>9000</v>
      </c>
      <c r="E60" s="57">
        <v>9000</v>
      </c>
      <c r="F60" s="57">
        <v>0</v>
      </c>
      <c r="G60" s="46">
        <v>0</v>
      </c>
      <c r="H60" s="46"/>
      <c r="I60" s="20"/>
      <c r="J60" s="20"/>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c r="IF60" s="5"/>
      <c r="IG60" s="5"/>
      <c r="IH60" s="5"/>
      <c r="II60" s="5"/>
      <c r="IJ60" s="5"/>
      <c r="IK60" s="5"/>
      <c r="IL60" s="5"/>
    </row>
    <row r="61" spans="1:246" s="21" customFormat="1" ht="16.5" customHeight="1">
      <c r="A61" s="18" t="s">
        <v>266</v>
      </c>
      <c r="B61" s="22" t="s">
        <v>267</v>
      </c>
      <c r="C61" s="55">
        <f aca="true" t="shared" si="23" ref="C61:H61">+C62+C63</f>
        <v>0</v>
      </c>
      <c r="D61" s="55">
        <f t="shared" si="23"/>
        <v>13000</v>
      </c>
      <c r="E61" s="55">
        <f t="shared" si="23"/>
        <v>13000</v>
      </c>
      <c r="F61" s="55">
        <f t="shared" si="23"/>
        <v>4000</v>
      </c>
      <c r="G61" s="55">
        <f t="shared" si="23"/>
        <v>3833.29</v>
      </c>
      <c r="H61" s="55">
        <f t="shared" si="23"/>
        <v>2800</v>
      </c>
      <c r="I61" s="20"/>
      <c r="J61" s="20"/>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c r="IF61" s="5"/>
      <c r="IG61" s="5"/>
      <c r="IH61" s="5"/>
      <c r="II61" s="5"/>
      <c r="IJ61" s="5"/>
      <c r="IK61" s="5"/>
      <c r="IL61" s="5"/>
    </row>
    <row r="62" spans="1:10" ht="16.5" customHeight="1">
      <c r="A62" s="18" t="s">
        <v>268</v>
      </c>
      <c r="B62" s="26" t="s">
        <v>269</v>
      </c>
      <c r="C62" s="56"/>
      <c r="D62" s="57">
        <v>13000</v>
      </c>
      <c r="E62" s="57">
        <v>13000</v>
      </c>
      <c r="F62" s="57">
        <v>4000</v>
      </c>
      <c r="G62" s="46">
        <f>81.29+952+2800</f>
        <v>3833.29</v>
      </c>
      <c r="H62" s="46">
        <v>2800</v>
      </c>
      <c r="I62" s="20"/>
      <c r="J62" s="20"/>
    </row>
    <row r="63" spans="1:246" s="21" customFormat="1" ht="16.5" customHeight="1">
      <c r="A63" s="18" t="s">
        <v>270</v>
      </c>
      <c r="B63" s="26" t="s">
        <v>271</v>
      </c>
      <c r="C63" s="56"/>
      <c r="D63" s="57"/>
      <c r="E63" s="57"/>
      <c r="F63" s="57"/>
      <c r="G63" s="46"/>
      <c r="H63" s="46"/>
      <c r="I63" s="20"/>
      <c r="J63" s="20"/>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c r="FP63" s="5"/>
      <c r="FQ63" s="5"/>
      <c r="FR63" s="5"/>
      <c r="FS63" s="5"/>
      <c r="FT63" s="5"/>
      <c r="FU63" s="5"/>
      <c r="FV63" s="5"/>
      <c r="FW63" s="5"/>
      <c r="FX63" s="5"/>
      <c r="FY63" s="5"/>
      <c r="FZ63" s="5"/>
      <c r="GA63" s="5"/>
      <c r="GB63" s="5"/>
      <c r="GC63" s="5"/>
      <c r="GD63" s="5"/>
      <c r="GE63" s="5"/>
      <c r="GF63" s="5"/>
      <c r="GG63" s="5"/>
      <c r="GH63" s="5"/>
      <c r="GI63" s="5"/>
      <c r="GJ63" s="5"/>
      <c r="GK63" s="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5"/>
      <c r="IJ63" s="5"/>
      <c r="IK63" s="5"/>
      <c r="IL63" s="5"/>
    </row>
    <row r="64" spans="1:10" ht="16.5" customHeight="1">
      <c r="A64" s="24" t="s">
        <v>272</v>
      </c>
      <c r="B64" s="26" t="s">
        <v>273</v>
      </c>
      <c r="C64" s="56"/>
      <c r="D64" s="57"/>
      <c r="E64" s="57"/>
      <c r="F64" s="57"/>
      <c r="G64" s="46"/>
      <c r="H64" s="46"/>
      <c r="I64" s="20"/>
      <c r="J64" s="20"/>
    </row>
    <row r="65" spans="1:10" ht="16.5" customHeight="1">
      <c r="A65" s="24" t="s">
        <v>274</v>
      </c>
      <c r="B65" s="25" t="s">
        <v>275</v>
      </c>
      <c r="C65" s="56"/>
      <c r="D65" s="57"/>
      <c r="E65" s="57"/>
      <c r="F65" s="57"/>
      <c r="G65" s="46"/>
      <c r="H65" s="46"/>
      <c r="I65" s="20"/>
      <c r="J65" s="20"/>
    </row>
    <row r="66" spans="1:246" ht="16.5" customHeight="1">
      <c r="A66" s="24" t="s">
        <v>276</v>
      </c>
      <c r="B66" s="26" t="s">
        <v>277</v>
      </c>
      <c r="C66" s="56"/>
      <c r="D66" s="57"/>
      <c r="E66" s="57"/>
      <c r="F66" s="57"/>
      <c r="G66" s="46"/>
      <c r="H66" s="46"/>
      <c r="I66" s="20"/>
      <c r="J66" s="20"/>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row>
    <row r="67" spans="1:11" ht="16.5" customHeight="1">
      <c r="A67" s="24" t="s">
        <v>278</v>
      </c>
      <c r="B67" s="26" t="s">
        <v>279</v>
      </c>
      <c r="C67" s="56"/>
      <c r="D67" s="57"/>
      <c r="E67" s="57"/>
      <c r="F67" s="57"/>
      <c r="G67" s="46"/>
      <c r="H67" s="46"/>
      <c r="I67" s="20"/>
      <c r="J67" s="20"/>
      <c r="K67" s="21"/>
    </row>
    <row r="68" spans="1:11" ht="45">
      <c r="A68" s="24"/>
      <c r="B68" s="26" t="s">
        <v>424</v>
      </c>
      <c r="C68" s="56"/>
      <c r="D68" s="57"/>
      <c r="E68" s="57"/>
      <c r="F68" s="57"/>
      <c r="G68" s="46"/>
      <c r="H68" s="46"/>
      <c r="I68" s="20"/>
      <c r="J68" s="20"/>
      <c r="K68" s="21"/>
    </row>
    <row r="69" spans="1:10" ht="16.5" customHeight="1">
      <c r="A69" s="18" t="s">
        <v>280</v>
      </c>
      <c r="B69" s="22" t="s">
        <v>281</v>
      </c>
      <c r="C69" s="60">
        <f aca="true" t="shared" si="24" ref="C69:H69">+C70+C71</f>
        <v>0</v>
      </c>
      <c r="D69" s="60">
        <f t="shared" si="24"/>
        <v>2000</v>
      </c>
      <c r="E69" s="60">
        <f t="shared" si="24"/>
        <v>2000</v>
      </c>
      <c r="F69" s="60">
        <f t="shared" si="24"/>
        <v>300</v>
      </c>
      <c r="G69" s="60">
        <f t="shared" si="24"/>
        <v>214.2</v>
      </c>
      <c r="H69" s="60">
        <f t="shared" si="24"/>
        <v>0</v>
      </c>
      <c r="I69" s="20"/>
      <c r="J69" s="20"/>
    </row>
    <row r="70" spans="1:246" ht="16.5" customHeight="1">
      <c r="A70" s="24" t="s">
        <v>282</v>
      </c>
      <c r="B70" s="26" t="s">
        <v>283</v>
      </c>
      <c r="C70" s="56"/>
      <c r="D70" s="57"/>
      <c r="E70" s="57"/>
      <c r="F70" s="57"/>
      <c r="G70" s="46"/>
      <c r="H70" s="46"/>
      <c r="I70" s="20"/>
      <c r="J70" s="20"/>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row>
    <row r="71" spans="1:10" s="21" customFormat="1" ht="16.5" customHeight="1">
      <c r="A71" s="24" t="s">
        <v>284</v>
      </c>
      <c r="B71" s="26" t="s">
        <v>285</v>
      </c>
      <c r="C71" s="56"/>
      <c r="D71" s="57">
        <v>2000</v>
      </c>
      <c r="E71" s="57">
        <v>2000</v>
      </c>
      <c r="F71" s="57">
        <v>300</v>
      </c>
      <c r="G71" s="61">
        <v>214.2</v>
      </c>
      <c r="H71" s="61">
        <v>0</v>
      </c>
      <c r="I71" s="20"/>
      <c r="J71" s="20"/>
    </row>
    <row r="72" spans="1:11" ht="16.5" customHeight="1">
      <c r="A72" s="18" t="s">
        <v>286</v>
      </c>
      <c r="B72" s="22" t="s">
        <v>191</v>
      </c>
      <c r="C72" s="54">
        <f>+C73</f>
        <v>0</v>
      </c>
      <c r="D72" s="54">
        <f aca="true" t="shared" si="25" ref="D72:H73">+D73</f>
        <v>0</v>
      </c>
      <c r="E72" s="54">
        <f t="shared" si="25"/>
        <v>0</v>
      </c>
      <c r="F72" s="54">
        <f t="shared" si="25"/>
        <v>0</v>
      </c>
      <c r="G72" s="54">
        <f t="shared" si="25"/>
        <v>0</v>
      </c>
      <c r="H72" s="54">
        <f t="shared" si="25"/>
        <v>0</v>
      </c>
      <c r="I72" s="20"/>
      <c r="J72" s="20"/>
      <c r="K72" s="21"/>
    </row>
    <row r="73" spans="1:246" ht="16.5" customHeight="1">
      <c r="A73" s="31" t="s">
        <v>287</v>
      </c>
      <c r="B73" s="22" t="s">
        <v>288</v>
      </c>
      <c r="C73" s="54">
        <f>+C74</f>
        <v>0</v>
      </c>
      <c r="D73" s="54">
        <f t="shared" si="25"/>
        <v>0</v>
      </c>
      <c r="E73" s="54">
        <f t="shared" si="25"/>
        <v>0</v>
      </c>
      <c r="F73" s="54">
        <f t="shared" si="25"/>
        <v>0</v>
      </c>
      <c r="G73" s="54">
        <f t="shared" si="25"/>
        <v>0</v>
      </c>
      <c r="H73" s="54">
        <f t="shared" si="25"/>
        <v>0</v>
      </c>
      <c r="I73" s="20"/>
      <c r="J73" s="20"/>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row>
    <row r="74" spans="1:10" s="21" customFormat="1" ht="16.5" customHeight="1">
      <c r="A74" s="31" t="s">
        <v>289</v>
      </c>
      <c r="B74" s="26" t="s">
        <v>290</v>
      </c>
      <c r="C74" s="56"/>
      <c r="D74" s="57"/>
      <c r="E74" s="57"/>
      <c r="F74" s="57"/>
      <c r="G74" s="46"/>
      <c r="H74" s="46"/>
      <c r="I74" s="20"/>
      <c r="J74" s="20"/>
    </row>
    <row r="75" spans="1:10" s="21" customFormat="1" ht="16.5" customHeight="1">
      <c r="A75" s="31"/>
      <c r="B75" s="32" t="s">
        <v>197</v>
      </c>
      <c r="C75" s="56">
        <f aca="true" t="shared" si="26" ref="C75:H75">C76+C77</f>
        <v>0</v>
      </c>
      <c r="D75" s="56">
        <f t="shared" si="26"/>
        <v>0</v>
      </c>
      <c r="E75" s="56">
        <f t="shared" si="26"/>
        <v>0</v>
      </c>
      <c r="F75" s="56">
        <f t="shared" si="26"/>
        <v>0</v>
      </c>
      <c r="G75" s="56">
        <f t="shared" si="26"/>
        <v>0</v>
      </c>
      <c r="H75" s="56">
        <f t="shared" si="26"/>
        <v>0</v>
      </c>
      <c r="I75" s="20"/>
      <c r="J75" s="20"/>
    </row>
    <row r="76" spans="1:10" s="21" customFormat="1" ht="16.5" customHeight="1">
      <c r="A76" s="31"/>
      <c r="B76" s="33" t="s">
        <v>291</v>
      </c>
      <c r="C76" s="56"/>
      <c r="D76" s="57"/>
      <c r="E76" s="57"/>
      <c r="F76" s="57"/>
      <c r="G76" s="46"/>
      <c r="H76" s="46"/>
      <c r="I76" s="20"/>
      <c r="J76" s="20"/>
    </row>
    <row r="77" spans="1:246" ht="16.5" customHeight="1">
      <c r="A77" s="31"/>
      <c r="B77" s="33" t="s">
        <v>292</v>
      </c>
      <c r="C77" s="56"/>
      <c r="D77" s="57"/>
      <c r="E77" s="57"/>
      <c r="F77" s="57"/>
      <c r="G77" s="46"/>
      <c r="H77" s="46"/>
      <c r="I77" s="20"/>
      <c r="J77" s="20"/>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row>
    <row r="78" spans="1:10" s="21" customFormat="1" ht="16.5" customHeight="1">
      <c r="A78" s="18" t="s">
        <v>293</v>
      </c>
      <c r="B78" s="22" t="s">
        <v>199</v>
      </c>
      <c r="C78" s="55">
        <f aca="true" t="shared" si="27" ref="C78:H78">+C79</f>
        <v>0</v>
      </c>
      <c r="D78" s="55">
        <f t="shared" si="27"/>
        <v>0</v>
      </c>
      <c r="E78" s="55">
        <f t="shared" si="27"/>
        <v>0</v>
      </c>
      <c r="F78" s="55">
        <f t="shared" si="27"/>
        <v>0</v>
      </c>
      <c r="G78" s="55">
        <f t="shared" si="27"/>
        <v>0</v>
      </c>
      <c r="H78" s="55">
        <f t="shared" si="27"/>
        <v>0</v>
      </c>
      <c r="I78" s="20"/>
      <c r="J78" s="20"/>
    </row>
    <row r="79" spans="1:10" s="21" customFormat="1" ht="16.5" customHeight="1">
      <c r="A79" s="18" t="s">
        <v>294</v>
      </c>
      <c r="B79" s="22" t="s">
        <v>201</v>
      </c>
      <c r="C79" s="55">
        <f aca="true" t="shared" si="28" ref="C79:H79">+C80+C85</f>
        <v>0</v>
      </c>
      <c r="D79" s="55">
        <f t="shared" si="28"/>
        <v>0</v>
      </c>
      <c r="E79" s="55">
        <f t="shared" si="28"/>
        <v>0</v>
      </c>
      <c r="F79" s="55">
        <f t="shared" si="28"/>
        <v>0</v>
      </c>
      <c r="G79" s="55">
        <f t="shared" si="28"/>
        <v>0</v>
      </c>
      <c r="H79" s="55">
        <f t="shared" si="28"/>
        <v>0</v>
      </c>
      <c r="I79" s="20"/>
      <c r="J79" s="20"/>
    </row>
    <row r="80" spans="1:246" s="21" customFormat="1" ht="16.5" customHeight="1">
      <c r="A80" s="18" t="s">
        <v>295</v>
      </c>
      <c r="B80" s="22" t="s">
        <v>296</v>
      </c>
      <c r="C80" s="55">
        <f aca="true" t="shared" si="29" ref="C80:H80">+C82+C84+C83+C81</f>
        <v>0</v>
      </c>
      <c r="D80" s="55">
        <f t="shared" si="29"/>
        <v>0</v>
      </c>
      <c r="E80" s="55">
        <f t="shared" si="29"/>
        <v>0</v>
      </c>
      <c r="F80" s="55">
        <f t="shared" si="29"/>
        <v>0</v>
      </c>
      <c r="G80" s="55">
        <f t="shared" si="29"/>
        <v>0</v>
      </c>
      <c r="H80" s="55">
        <f t="shared" si="29"/>
        <v>0</v>
      </c>
      <c r="I80" s="20"/>
      <c r="J80" s="20"/>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c r="CC80" s="5"/>
      <c r="CD80" s="5"/>
      <c r="CE80" s="5"/>
      <c r="CF80" s="5"/>
      <c r="CG80" s="5"/>
      <c r="CH80" s="5"/>
      <c r="CI80" s="5"/>
      <c r="CJ80" s="5"/>
      <c r="CK80" s="5"/>
      <c r="CL80" s="5"/>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5"/>
      <c r="GB80" s="5"/>
      <c r="GC80" s="5"/>
      <c r="GD80" s="5"/>
      <c r="GE80" s="5"/>
      <c r="GF80" s="5"/>
      <c r="GG80" s="5"/>
      <c r="GH80" s="5"/>
      <c r="GI80" s="5"/>
      <c r="GJ80" s="5"/>
      <c r="GK80" s="5"/>
      <c r="GL80" s="5"/>
      <c r="GM80" s="5"/>
      <c r="GN80" s="5"/>
      <c r="GO80" s="5"/>
      <c r="GP80" s="5"/>
      <c r="GQ80" s="5"/>
      <c r="GR80" s="5"/>
      <c r="GS80" s="5"/>
      <c r="GT80" s="5"/>
      <c r="GU80" s="5"/>
      <c r="GV80" s="5"/>
      <c r="GW80" s="5"/>
      <c r="GX80" s="5"/>
      <c r="GY80" s="5"/>
      <c r="GZ80" s="5"/>
      <c r="HA80" s="5"/>
      <c r="HB80" s="5"/>
      <c r="HC80" s="5"/>
      <c r="HD80" s="5"/>
      <c r="HE80" s="5"/>
      <c r="HF80" s="5"/>
      <c r="HG80" s="5"/>
      <c r="HH80" s="5"/>
      <c r="HI80" s="5"/>
      <c r="HJ80" s="5"/>
      <c r="HK80" s="5"/>
      <c r="HL80" s="5"/>
      <c r="HM80" s="5"/>
      <c r="HN80" s="5"/>
      <c r="HO80" s="5"/>
      <c r="HP80" s="5"/>
      <c r="HQ80" s="5"/>
      <c r="HR80" s="5"/>
      <c r="HS80" s="5"/>
      <c r="HT80" s="5"/>
      <c r="HU80" s="5"/>
      <c r="HV80" s="5"/>
      <c r="HW80" s="5"/>
      <c r="HX80" s="5"/>
      <c r="HY80" s="5"/>
      <c r="HZ80" s="5"/>
      <c r="IA80" s="5"/>
      <c r="IB80" s="5"/>
      <c r="IC80" s="5"/>
      <c r="ID80" s="5"/>
      <c r="IE80" s="5"/>
      <c r="IF80" s="5"/>
      <c r="IG80" s="5"/>
      <c r="IH80" s="5"/>
      <c r="II80" s="5"/>
      <c r="IJ80" s="5"/>
      <c r="IK80" s="5"/>
      <c r="IL80" s="5"/>
    </row>
    <row r="81" spans="1:246" s="21" customFormat="1" ht="16.5" customHeight="1">
      <c r="A81" s="18"/>
      <c r="B81" s="25" t="s">
        <v>297</v>
      </c>
      <c r="C81" s="55"/>
      <c r="D81" s="57"/>
      <c r="E81" s="57"/>
      <c r="F81" s="57"/>
      <c r="G81" s="46"/>
      <c r="H81" s="46"/>
      <c r="I81" s="20"/>
      <c r="J81" s="20"/>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row>
    <row r="82" spans="1:246" s="21" customFormat="1" ht="16.5" customHeight="1">
      <c r="A82" s="24" t="s">
        <v>298</v>
      </c>
      <c r="B82" s="26" t="s">
        <v>299</v>
      </c>
      <c r="C82" s="56"/>
      <c r="D82" s="57">
        <v>0</v>
      </c>
      <c r="E82" s="57"/>
      <c r="F82" s="57"/>
      <c r="G82" s="46"/>
      <c r="H82" s="46"/>
      <c r="I82" s="20"/>
      <c r="J82" s="20"/>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c r="CC82" s="5"/>
      <c r="CD82" s="5"/>
      <c r="CE82" s="5"/>
      <c r="CF82" s="5"/>
      <c r="CG82" s="5"/>
      <c r="CH82" s="5"/>
      <c r="CI82" s="5"/>
      <c r="CJ82" s="5"/>
      <c r="CK82" s="5"/>
      <c r="CL82" s="5"/>
      <c r="CM82" s="5"/>
      <c r="CN82" s="5"/>
      <c r="CO82" s="5"/>
      <c r="CP82" s="5"/>
      <c r="CQ82" s="5"/>
      <c r="CR82" s="5"/>
      <c r="CS82" s="5"/>
      <c r="CT82" s="5"/>
      <c r="CU82" s="5"/>
      <c r="CV82" s="5"/>
      <c r="CW82" s="5"/>
      <c r="CX82" s="5"/>
      <c r="CY82" s="5"/>
      <c r="CZ82" s="5"/>
      <c r="DA82" s="5"/>
      <c r="DB82" s="5"/>
      <c r="DC82" s="5"/>
      <c r="DD82" s="5"/>
      <c r="DE82" s="5"/>
      <c r="DF82" s="5"/>
      <c r="DG82" s="5"/>
      <c r="DH82" s="5"/>
      <c r="DI82" s="5"/>
      <c r="DJ82" s="5"/>
      <c r="DK82" s="5"/>
      <c r="DL82" s="5"/>
      <c r="DM82" s="5"/>
      <c r="DN82" s="5"/>
      <c r="DO82" s="5"/>
      <c r="DP82" s="5"/>
      <c r="DQ82" s="5"/>
      <c r="DR82" s="5"/>
      <c r="DS82" s="5"/>
      <c r="DT82" s="5"/>
      <c r="DU82" s="5"/>
      <c r="DV82" s="5"/>
      <c r="DW82" s="5"/>
      <c r="DX82" s="5"/>
      <c r="DY82" s="5"/>
      <c r="DZ82" s="5"/>
      <c r="EA82" s="5"/>
      <c r="EB82" s="5"/>
      <c r="EC82" s="5"/>
      <c r="ED82" s="5"/>
      <c r="EE82" s="5"/>
      <c r="EF82" s="5"/>
      <c r="EG82" s="5"/>
      <c r="EH82" s="5"/>
      <c r="EI82" s="5"/>
      <c r="EJ82" s="5"/>
      <c r="EK82" s="5"/>
      <c r="EL82" s="5"/>
      <c r="EM82" s="5"/>
      <c r="EN82" s="5"/>
      <c r="EO82" s="5"/>
      <c r="EP82" s="5"/>
      <c r="EQ82" s="5"/>
      <c r="ER82" s="5"/>
      <c r="ES82" s="5"/>
      <c r="ET82" s="5"/>
      <c r="EU82" s="5"/>
      <c r="EV82" s="5"/>
      <c r="EW82" s="5"/>
      <c r="EX82" s="5"/>
      <c r="EY82" s="5"/>
      <c r="EZ82" s="5"/>
      <c r="FA82" s="5"/>
      <c r="FB82" s="5"/>
      <c r="FC82" s="5"/>
      <c r="FD82" s="5"/>
      <c r="FE82" s="5"/>
      <c r="FF82" s="5"/>
      <c r="FG82" s="5"/>
      <c r="FH82" s="5"/>
      <c r="FI82" s="5"/>
      <c r="FJ82" s="5"/>
      <c r="FK82" s="5"/>
      <c r="FL82" s="5"/>
      <c r="FM82" s="5"/>
      <c r="FN82" s="5"/>
      <c r="FO82" s="5"/>
      <c r="FP82" s="5"/>
      <c r="FQ82" s="5"/>
      <c r="FR82" s="5"/>
      <c r="FS82" s="5"/>
      <c r="FT82" s="5"/>
      <c r="FU82" s="5"/>
      <c r="FV82" s="5"/>
      <c r="FW82" s="5"/>
      <c r="FX82" s="5"/>
      <c r="FY82" s="5"/>
      <c r="FZ82" s="5"/>
      <c r="GA82" s="5"/>
      <c r="GB82" s="5"/>
      <c r="GC82" s="5"/>
      <c r="GD82" s="5"/>
      <c r="GE82" s="5"/>
      <c r="GF82" s="5"/>
      <c r="GG82" s="5"/>
      <c r="GH82" s="5"/>
      <c r="GI82" s="5"/>
      <c r="GJ82" s="5"/>
      <c r="GK82" s="5"/>
      <c r="GL82" s="5"/>
      <c r="GM82" s="5"/>
      <c r="GN82" s="5"/>
      <c r="GO82" s="5"/>
      <c r="GP82" s="5"/>
      <c r="GQ82" s="5"/>
      <c r="GR82" s="5"/>
      <c r="GS82" s="5"/>
      <c r="GT82" s="5"/>
      <c r="GU82" s="5"/>
      <c r="GV82" s="5"/>
      <c r="GW82" s="5"/>
      <c r="GX82" s="5"/>
      <c r="GY82" s="5"/>
      <c r="GZ82" s="5"/>
      <c r="HA82" s="5"/>
      <c r="HB82" s="5"/>
      <c r="HC82" s="5"/>
      <c r="HD82" s="5"/>
      <c r="HE82" s="5"/>
      <c r="HF82" s="5"/>
      <c r="HG82" s="5"/>
      <c r="HH82" s="5"/>
      <c r="HI82" s="5"/>
      <c r="HJ82" s="5"/>
      <c r="HK82" s="5"/>
      <c r="HL82" s="5"/>
      <c r="HM82" s="5"/>
      <c r="HN82" s="5"/>
      <c r="HO82" s="5"/>
      <c r="HP82" s="5"/>
      <c r="HQ82" s="5"/>
      <c r="HR82" s="5"/>
      <c r="HS82" s="5"/>
      <c r="HT82" s="5"/>
      <c r="HU82" s="5"/>
      <c r="HV82" s="5"/>
      <c r="HW82" s="5"/>
      <c r="HX82" s="5"/>
      <c r="HY82" s="5"/>
      <c r="HZ82" s="5"/>
      <c r="IA82" s="5"/>
      <c r="IB82" s="5"/>
      <c r="IC82" s="5"/>
      <c r="ID82" s="5"/>
      <c r="IE82" s="5"/>
      <c r="IF82" s="5"/>
      <c r="IG82" s="5"/>
      <c r="IH82" s="5"/>
      <c r="II82" s="5"/>
      <c r="IJ82" s="5"/>
      <c r="IK82" s="5"/>
      <c r="IL82" s="5"/>
    </row>
    <row r="83" spans="1:246" s="21" customFormat="1" ht="16.5" customHeight="1">
      <c r="A83" s="24" t="s">
        <v>300</v>
      </c>
      <c r="B83" s="25" t="s">
        <v>301</v>
      </c>
      <c r="C83" s="56"/>
      <c r="D83" s="57"/>
      <c r="E83" s="57"/>
      <c r="F83" s="57"/>
      <c r="G83" s="46"/>
      <c r="H83" s="46"/>
      <c r="I83" s="20"/>
      <c r="J83" s="20"/>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c r="CC83" s="5"/>
      <c r="CD83" s="5"/>
      <c r="CE83" s="5"/>
      <c r="CF83" s="5"/>
      <c r="CG83" s="5"/>
      <c r="CH83" s="5"/>
      <c r="CI83" s="5"/>
      <c r="CJ83" s="5"/>
      <c r="CK83" s="5"/>
      <c r="CL83" s="5"/>
      <c r="CM83" s="5"/>
      <c r="CN83" s="5"/>
      <c r="CO83" s="5"/>
      <c r="CP83" s="5"/>
      <c r="CQ83" s="5"/>
      <c r="CR83" s="5"/>
      <c r="CS83" s="5"/>
      <c r="CT83" s="5"/>
      <c r="CU83" s="5"/>
      <c r="CV83" s="5"/>
      <c r="CW83" s="5"/>
      <c r="CX83" s="5"/>
      <c r="CY83" s="5"/>
      <c r="CZ83" s="5"/>
      <c r="DA83" s="5"/>
      <c r="DB83" s="5"/>
      <c r="DC83" s="5"/>
      <c r="DD83" s="5"/>
      <c r="DE83" s="5"/>
      <c r="DF83" s="5"/>
      <c r="DG83" s="5"/>
      <c r="DH83" s="5"/>
      <c r="DI83" s="5"/>
      <c r="DJ83" s="5"/>
      <c r="DK83" s="5"/>
      <c r="DL83" s="5"/>
      <c r="DM83" s="5"/>
      <c r="DN83" s="5"/>
      <c r="DO83" s="5"/>
      <c r="DP83" s="5"/>
      <c r="DQ83" s="5"/>
      <c r="DR83" s="5"/>
      <c r="DS83" s="5"/>
      <c r="DT83" s="5"/>
      <c r="DU83" s="5"/>
      <c r="DV83" s="5"/>
      <c r="DW83" s="5"/>
      <c r="DX83" s="5"/>
      <c r="DY83" s="5"/>
      <c r="DZ83" s="5"/>
      <c r="EA83" s="5"/>
      <c r="EB83" s="5"/>
      <c r="EC83" s="5"/>
      <c r="ED83" s="5"/>
      <c r="EE83" s="5"/>
      <c r="EF83" s="5"/>
      <c r="EG83" s="5"/>
      <c r="EH83" s="5"/>
      <c r="EI83" s="5"/>
      <c r="EJ83" s="5"/>
      <c r="EK83" s="5"/>
      <c r="EL83" s="5"/>
      <c r="EM83" s="5"/>
      <c r="EN83" s="5"/>
      <c r="EO83" s="5"/>
      <c r="EP83" s="5"/>
      <c r="EQ83" s="5"/>
      <c r="ER83" s="5"/>
      <c r="ES83" s="5"/>
      <c r="ET83" s="5"/>
      <c r="EU83" s="5"/>
      <c r="EV83" s="5"/>
      <c r="EW83" s="5"/>
      <c r="EX83" s="5"/>
      <c r="EY83" s="5"/>
      <c r="EZ83" s="5"/>
      <c r="FA83" s="5"/>
      <c r="FB83" s="5"/>
      <c r="FC83" s="5"/>
      <c r="FD83" s="5"/>
      <c r="FE83" s="5"/>
      <c r="FF83" s="5"/>
      <c r="FG83" s="5"/>
      <c r="FH83" s="5"/>
      <c r="FI83" s="5"/>
      <c r="FJ83" s="5"/>
      <c r="FK83" s="5"/>
      <c r="FL83" s="5"/>
      <c r="FM83" s="5"/>
      <c r="FN83" s="5"/>
      <c r="FO83" s="5"/>
      <c r="FP83" s="5"/>
      <c r="FQ83" s="5"/>
      <c r="FR83" s="5"/>
      <c r="FS83" s="5"/>
      <c r="FT83" s="5"/>
      <c r="FU83" s="5"/>
      <c r="FV83" s="5"/>
      <c r="FW83" s="5"/>
      <c r="FX83" s="5"/>
      <c r="FY83" s="5"/>
      <c r="FZ83" s="5"/>
      <c r="GA83" s="5"/>
      <c r="GB83" s="5"/>
      <c r="GC83" s="5"/>
      <c r="GD83" s="5"/>
      <c r="GE83" s="5"/>
      <c r="GF83" s="5"/>
      <c r="GG83" s="5"/>
      <c r="GH83" s="5"/>
      <c r="GI83" s="5"/>
      <c r="GJ83" s="5"/>
      <c r="GK83" s="5"/>
      <c r="GL83" s="5"/>
      <c r="GM83" s="5"/>
      <c r="GN83" s="5"/>
      <c r="GO83" s="5"/>
      <c r="GP83" s="5"/>
      <c r="GQ83" s="5"/>
      <c r="GR83" s="5"/>
      <c r="GS83" s="5"/>
      <c r="GT83" s="5"/>
      <c r="GU83" s="5"/>
      <c r="GV83" s="5"/>
      <c r="GW83" s="5"/>
      <c r="GX83" s="5"/>
      <c r="GY83" s="5"/>
      <c r="GZ83" s="5"/>
      <c r="HA83" s="5"/>
      <c r="HB83" s="5"/>
      <c r="HC83" s="5"/>
      <c r="HD83" s="5"/>
      <c r="HE83" s="5"/>
      <c r="HF83" s="5"/>
      <c r="HG83" s="5"/>
      <c r="HH83" s="5"/>
      <c r="HI83" s="5"/>
      <c r="HJ83" s="5"/>
      <c r="HK83" s="5"/>
      <c r="HL83" s="5"/>
      <c r="HM83" s="5"/>
      <c r="HN83" s="5"/>
      <c r="HO83" s="5"/>
      <c r="HP83" s="5"/>
      <c r="HQ83" s="5"/>
      <c r="HR83" s="5"/>
      <c r="HS83" s="5"/>
      <c r="HT83" s="5"/>
      <c r="HU83" s="5"/>
      <c r="HV83" s="5"/>
      <c r="HW83" s="5"/>
      <c r="HX83" s="5"/>
      <c r="HY83" s="5"/>
      <c r="HZ83" s="5"/>
      <c r="IA83" s="5"/>
      <c r="IB83" s="5"/>
      <c r="IC83" s="5"/>
      <c r="ID83" s="5"/>
      <c r="IE83" s="5"/>
      <c r="IF83" s="5"/>
      <c r="IG83" s="5"/>
      <c r="IH83" s="5"/>
      <c r="II83" s="5"/>
      <c r="IJ83" s="5"/>
      <c r="IK83" s="5"/>
      <c r="IL83" s="5"/>
    </row>
    <row r="84" spans="1:10" ht="16.5" customHeight="1">
      <c r="A84" s="24" t="s">
        <v>302</v>
      </c>
      <c r="B84" s="26" t="s">
        <v>303</v>
      </c>
      <c r="C84" s="56"/>
      <c r="D84" s="57"/>
      <c r="E84" s="57"/>
      <c r="F84" s="57"/>
      <c r="G84" s="46"/>
      <c r="H84" s="46"/>
      <c r="I84" s="20"/>
      <c r="J84" s="20"/>
    </row>
    <row r="85" spans="1:10" ht="16.5" customHeight="1">
      <c r="A85" s="34"/>
      <c r="B85" s="25" t="s">
        <v>304</v>
      </c>
      <c r="C85" s="56"/>
      <c r="D85" s="57"/>
      <c r="E85" s="57"/>
      <c r="F85" s="57"/>
      <c r="G85" s="46"/>
      <c r="H85" s="46"/>
      <c r="I85" s="20"/>
      <c r="J85" s="20"/>
    </row>
    <row r="86" spans="1:246" ht="16.5" customHeight="1">
      <c r="A86" s="24" t="s">
        <v>208</v>
      </c>
      <c r="B86" s="26" t="s">
        <v>305</v>
      </c>
      <c r="C86" s="56"/>
      <c r="D86" s="57"/>
      <c r="E86" s="57"/>
      <c r="F86" s="57"/>
      <c r="G86" s="46"/>
      <c r="H86" s="46"/>
      <c r="I86" s="20"/>
      <c r="J86" s="20"/>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c r="FJ86" s="28"/>
      <c r="FK86" s="28"/>
      <c r="FL86" s="28"/>
      <c r="FM86" s="28"/>
      <c r="FN86" s="28"/>
      <c r="FO86" s="28"/>
      <c r="FP86" s="28"/>
      <c r="FQ86" s="28"/>
      <c r="FR86" s="28"/>
      <c r="FS86" s="28"/>
      <c r="FT86" s="28"/>
      <c r="FU86" s="28"/>
      <c r="FV86" s="28"/>
      <c r="FW86" s="28"/>
      <c r="FX86" s="28"/>
      <c r="FY86" s="28"/>
      <c r="FZ86" s="28"/>
      <c r="GA86" s="28"/>
      <c r="GB86" s="28"/>
      <c r="GC86" s="28"/>
      <c r="GD86" s="28"/>
      <c r="GE86" s="28"/>
      <c r="GF86" s="28"/>
      <c r="GG86" s="28"/>
      <c r="GH86" s="28"/>
      <c r="GI86" s="28"/>
      <c r="GJ86" s="28"/>
      <c r="GK86" s="28"/>
      <c r="GL86" s="28"/>
      <c r="GM86" s="28"/>
      <c r="GN86" s="28"/>
      <c r="GO86" s="28"/>
      <c r="GP86" s="28"/>
      <c r="GQ86" s="28"/>
      <c r="GR86" s="28"/>
      <c r="GS86" s="28"/>
      <c r="GT86" s="28"/>
      <c r="GU86" s="28"/>
      <c r="GV86" s="28"/>
      <c r="GW86" s="28"/>
      <c r="GX86" s="28"/>
      <c r="GY86" s="28"/>
      <c r="GZ86" s="28"/>
      <c r="HA86" s="28"/>
      <c r="HB86" s="28"/>
      <c r="HC86" s="28"/>
      <c r="HD86" s="28"/>
      <c r="HE86" s="28"/>
      <c r="HF86" s="28"/>
      <c r="HG86" s="28"/>
      <c r="HH86" s="28"/>
      <c r="HI86" s="28"/>
      <c r="HJ86" s="28"/>
      <c r="HK86" s="28"/>
      <c r="HL86" s="28"/>
      <c r="HM86" s="28"/>
      <c r="HN86" s="28"/>
      <c r="HO86" s="28"/>
      <c r="HP86" s="28"/>
      <c r="HQ86" s="28"/>
      <c r="HR86" s="28"/>
      <c r="HS86" s="28"/>
      <c r="HT86" s="28"/>
      <c r="HU86" s="28"/>
      <c r="HV86" s="28"/>
      <c r="HW86" s="28"/>
      <c r="HX86" s="28"/>
      <c r="HY86" s="28"/>
      <c r="HZ86" s="28"/>
      <c r="IA86" s="28"/>
      <c r="IB86" s="28"/>
      <c r="IC86" s="28"/>
      <c r="ID86" s="28"/>
      <c r="IE86" s="28"/>
      <c r="IF86" s="28"/>
      <c r="IG86" s="28"/>
      <c r="IH86" s="28"/>
      <c r="II86" s="28"/>
      <c r="IJ86" s="28"/>
      <c r="IK86" s="28"/>
      <c r="IL86" s="28"/>
    </row>
    <row r="87" spans="1:246" ht="16.5" customHeight="1">
      <c r="A87" s="24" t="s">
        <v>306</v>
      </c>
      <c r="B87" s="26" t="s">
        <v>307</v>
      </c>
      <c r="C87" s="54">
        <f aca="true" t="shared" si="30" ref="C87:H87">+C44-C89+C23+C78+C172+C75</f>
        <v>0</v>
      </c>
      <c r="D87" s="54">
        <f t="shared" si="30"/>
        <v>246931550</v>
      </c>
      <c r="E87" s="54">
        <f t="shared" si="30"/>
        <v>246931550</v>
      </c>
      <c r="F87" s="54">
        <f t="shared" si="30"/>
        <v>69829990</v>
      </c>
      <c r="G87" s="54">
        <f t="shared" si="30"/>
        <v>69251552.11000001</v>
      </c>
      <c r="H87" s="54">
        <f t="shared" si="30"/>
        <v>23042698.849999994</v>
      </c>
      <c r="I87" s="20"/>
      <c r="J87" s="20"/>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c r="FJ87" s="28"/>
      <c r="FK87" s="28"/>
      <c r="FL87" s="28"/>
      <c r="FM87" s="28"/>
      <c r="FN87" s="28"/>
      <c r="FO87" s="28"/>
      <c r="FP87" s="28"/>
      <c r="FQ87" s="28"/>
      <c r="FR87" s="28"/>
      <c r="FS87" s="28"/>
      <c r="FT87" s="28"/>
      <c r="FU87" s="28"/>
      <c r="FV87" s="28"/>
      <c r="FW87" s="28"/>
      <c r="FX87" s="28"/>
      <c r="FY87" s="28"/>
      <c r="FZ87" s="28"/>
      <c r="GA87" s="28"/>
      <c r="GB87" s="28"/>
      <c r="GC87" s="28"/>
      <c r="GD87" s="28"/>
      <c r="GE87" s="28"/>
      <c r="GF87" s="28"/>
      <c r="GG87" s="28"/>
      <c r="GH87" s="28"/>
      <c r="GI87" s="28"/>
      <c r="GJ87" s="28"/>
      <c r="GK87" s="28"/>
      <c r="GL87" s="28"/>
      <c r="GM87" s="28"/>
      <c r="GN87" s="28"/>
      <c r="GO87" s="28"/>
      <c r="GP87" s="28"/>
      <c r="GQ87" s="28"/>
      <c r="GR87" s="28"/>
      <c r="GS87" s="28"/>
      <c r="GT87" s="28"/>
      <c r="GU87" s="28"/>
      <c r="GV87" s="28"/>
      <c r="GW87" s="28"/>
      <c r="GX87" s="28"/>
      <c r="GY87" s="28"/>
      <c r="GZ87" s="28"/>
      <c r="HA87" s="28"/>
      <c r="HB87" s="28"/>
      <c r="HC87" s="28"/>
      <c r="HD87" s="28"/>
      <c r="HE87" s="28"/>
      <c r="HF87" s="28"/>
      <c r="HG87" s="28"/>
      <c r="HH87" s="28"/>
      <c r="HI87" s="28"/>
      <c r="HJ87" s="28"/>
      <c r="HK87" s="28"/>
      <c r="HL87" s="28"/>
      <c r="HM87" s="28"/>
      <c r="HN87" s="28"/>
      <c r="HO87" s="28"/>
      <c r="HP87" s="28"/>
      <c r="HQ87" s="28"/>
      <c r="HR87" s="28"/>
      <c r="HS87" s="28"/>
      <c r="HT87" s="28"/>
      <c r="HU87" s="28"/>
      <c r="HV87" s="28"/>
      <c r="HW87" s="28"/>
      <c r="HX87" s="28"/>
      <c r="HY87" s="28"/>
      <c r="HZ87" s="28"/>
      <c r="IA87" s="28"/>
      <c r="IB87" s="28"/>
      <c r="IC87" s="28"/>
      <c r="ID87" s="28"/>
      <c r="IE87" s="28"/>
      <c r="IF87" s="28"/>
      <c r="IG87" s="28"/>
      <c r="IH87" s="28"/>
      <c r="II87" s="28"/>
      <c r="IJ87" s="28"/>
      <c r="IK87" s="28"/>
      <c r="IL87" s="28"/>
    </row>
    <row r="88" spans="1:246" ht="16.5" customHeight="1">
      <c r="A88" s="24"/>
      <c r="B88" s="26" t="s">
        <v>308</v>
      </c>
      <c r="C88" s="54"/>
      <c r="D88" s="57"/>
      <c r="E88" s="57"/>
      <c r="F88" s="57"/>
      <c r="G88" s="57"/>
      <c r="H88" s="57"/>
      <c r="I88" s="20"/>
      <c r="J88" s="20"/>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c r="FJ88" s="28"/>
      <c r="FK88" s="28"/>
      <c r="FL88" s="28"/>
      <c r="FM88" s="28"/>
      <c r="FN88" s="28"/>
      <c r="FO88" s="28"/>
      <c r="FP88" s="28"/>
      <c r="FQ88" s="28"/>
      <c r="FR88" s="28"/>
      <c r="FS88" s="28"/>
      <c r="FT88" s="28"/>
      <c r="FU88" s="28"/>
      <c r="FV88" s="28"/>
      <c r="FW88" s="28"/>
      <c r="FX88" s="28"/>
      <c r="FY88" s="28"/>
      <c r="FZ88" s="28"/>
      <c r="GA88" s="28"/>
      <c r="GB88" s="28"/>
      <c r="GC88" s="28"/>
      <c r="GD88" s="28"/>
      <c r="GE88" s="28"/>
      <c r="GF88" s="28"/>
      <c r="GG88" s="28"/>
      <c r="GH88" s="28"/>
      <c r="GI88" s="28"/>
      <c r="GJ88" s="28"/>
      <c r="GK88" s="28"/>
      <c r="GL88" s="28"/>
      <c r="GM88" s="28"/>
      <c r="GN88" s="28"/>
      <c r="GO88" s="28"/>
      <c r="GP88" s="28"/>
      <c r="GQ88" s="28"/>
      <c r="GR88" s="28"/>
      <c r="GS88" s="28"/>
      <c r="GT88" s="28"/>
      <c r="GU88" s="28"/>
      <c r="GV88" s="28"/>
      <c r="GW88" s="28"/>
      <c r="GX88" s="28"/>
      <c r="GY88" s="28"/>
      <c r="GZ88" s="28"/>
      <c r="HA88" s="28"/>
      <c r="HB88" s="28"/>
      <c r="HC88" s="28"/>
      <c r="HD88" s="28"/>
      <c r="HE88" s="28"/>
      <c r="HF88" s="28"/>
      <c r="HG88" s="28"/>
      <c r="HH88" s="28"/>
      <c r="HI88" s="28"/>
      <c r="HJ88" s="28"/>
      <c r="HK88" s="28"/>
      <c r="HL88" s="28"/>
      <c r="HM88" s="28"/>
      <c r="HN88" s="28"/>
      <c r="HO88" s="28"/>
      <c r="HP88" s="28"/>
      <c r="HQ88" s="28"/>
      <c r="HR88" s="28"/>
      <c r="HS88" s="28"/>
      <c r="HT88" s="28"/>
      <c r="HU88" s="28"/>
      <c r="HV88" s="28"/>
      <c r="HW88" s="28"/>
      <c r="HX88" s="28"/>
      <c r="HY88" s="28"/>
      <c r="HZ88" s="28"/>
      <c r="IA88" s="28"/>
      <c r="IB88" s="28"/>
      <c r="IC88" s="28"/>
      <c r="ID88" s="28"/>
      <c r="IE88" s="28"/>
      <c r="IF88" s="28"/>
      <c r="IG88" s="28"/>
      <c r="IH88" s="28"/>
      <c r="II88" s="28"/>
      <c r="IJ88" s="28"/>
      <c r="IK88" s="28"/>
      <c r="IL88" s="28"/>
    </row>
    <row r="89" spans="1:246" ht="16.5" customHeight="1">
      <c r="A89" s="24"/>
      <c r="B89" s="22" t="s">
        <v>309</v>
      </c>
      <c r="C89" s="62">
        <f aca="true" t="shared" si="31" ref="C89:H89">+C90+C131+C154+C156+C167+C169</f>
        <v>0</v>
      </c>
      <c r="D89" s="62">
        <f t="shared" si="31"/>
        <v>175950240</v>
      </c>
      <c r="E89" s="62">
        <f t="shared" si="31"/>
        <v>177372990</v>
      </c>
      <c r="F89" s="62">
        <f t="shared" si="31"/>
        <v>133625510</v>
      </c>
      <c r="G89" s="62">
        <f t="shared" si="31"/>
        <v>133580874.95</v>
      </c>
      <c r="H89" s="62">
        <f t="shared" si="31"/>
        <v>45676003.68</v>
      </c>
      <c r="I89" s="20"/>
      <c r="J89" s="20"/>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c r="FJ89" s="28"/>
      <c r="FK89" s="28"/>
      <c r="FL89" s="28"/>
      <c r="FM89" s="28"/>
      <c r="FN89" s="28"/>
      <c r="FO89" s="28"/>
      <c r="FP89" s="28"/>
      <c r="FQ89" s="28"/>
      <c r="FR89" s="28"/>
      <c r="FS89" s="28"/>
      <c r="FT89" s="28"/>
      <c r="FU89" s="28"/>
      <c r="FV89" s="28"/>
      <c r="FW89" s="28"/>
      <c r="FX89" s="28"/>
      <c r="FY89" s="28"/>
      <c r="FZ89" s="28"/>
      <c r="GA89" s="28"/>
      <c r="GB89" s="28"/>
      <c r="GC89" s="28"/>
      <c r="GD89" s="28"/>
      <c r="GE89" s="28"/>
      <c r="GF89" s="28"/>
      <c r="GG89" s="28"/>
      <c r="GH89" s="28"/>
      <c r="GI89" s="28"/>
      <c r="GJ89" s="28"/>
      <c r="GK89" s="28"/>
      <c r="GL89" s="28"/>
      <c r="GM89" s="28"/>
      <c r="GN89" s="28"/>
      <c r="GO89" s="28"/>
      <c r="GP89" s="28"/>
      <c r="GQ89" s="28"/>
      <c r="GR89" s="28"/>
      <c r="GS89" s="28"/>
      <c r="GT89" s="28"/>
      <c r="GU89" s="28"/>
      <c r="GV89" s="28"/>
      <c r="GW89" s="28"/>
      <c r="GX89" s="28"/>
      <c r="GY89" s="28"/>
      <c r="GZ89" s="28"/>
      <c r="HA89" s="28"/>
      <c r="HB89" s="28"/>
      <c r="HC89" s="28"/>
      <c r="HD89" s="28"/>
      <c r="HE89" s="28"/>
      <c r="HF89" s="28"/>
      <c r="HG89" s="28"/>
      <c r="HH89" s="28"/>
      <c r="HI89" s="28"/>
      <c r="HJ89" s="28"/>
      <c r="HK89" s="28"/>
      <c r="HL89" s="28"/>
      <c r="HM89" s="28"/>
      <c r="HN89" s="28"/>
      <c r="HO89" s="28"/>
      <c r="HP89" s="28"/>
      <c r="HQ89" s="28"/>
      <c r="HR89" s="28"/>
      <c r="HS89" s="28"/>
      <c r="HT89" s="28"/>
      <c r="HU89" s="28"/>
      <c r="HV89" s="28"/>
      <c r="HW89" s="28"/>
      <c r="HX89" s="28"/>
      <c r="HY89" s="28"/>
      <c r="HZ89" s="28"/>
      <c r="IA89" s="28"/>
      <c r="IB89" s="28"/>
      <c r="IC89" s="28"/>
      <c r="ID89" s="28"/>
      <c r="IE89" s="28"/>
      <c r="IF89" s="28"/>
      <c r="IG89" s="28"/>
      <c r="IH89" s="28"/>
      <c r="II89" s="28"/>
      <c r="IJ89" s="28"/>
      <c r="IK89" s="28"/>
      <c r="IL89" s="28"/>
    </row>
    <row r="90" spans="1:10" s="28" customFormat="1" ht="16.5" customHeight="1">
      <c r="A90" s="18" t="s">
        <v>310</v>
      </c>
      <c r="B90" s="22" t="s">
        <v>311</v>
      </c>
      <c r="C90" s="55">
        <f aca="true" t="shared" si="32" ref="C90:H90">+C91+C98+C111+C127+C129</f>
        <v>0</v>
      </c>
      <c r="D90" s="55">
        <f t="shared" si="32"/>
        <v>66599250</v>
      </c>
      <c r="E90" s="55">
        <f t="shared" si="32"/>
        <v>66024000</v>
      </c>
      <c r="F90" s="55">
        <f t="shared" si="32"/>
        <v>50746000</v>
      </c>
      <c r="G90" s="55">
        <f t="shared" si="32"/>
        <v>50737222.99000001</v>
      </c>
      <c r="H90" s="55">
        <f t="shared" si="32"/>
        <v>17653000.029999997</v>
      </c>
      <c r="I90" s="20"/>
      <c r="J90" s="20"/>
    </row>
    <row r="91" spans="1:10" s="28" customFormat="1" ht="16.5" customHeight="1">
      <c r="A91" s="24" t="s">
        <v>312</v>
      </c>
      <c r="B91" s="22" t="s">
        <v>313</v>
      </c>
      <c r="C91" s="54">
        <f aca="true" t="shared" si="33" ref="C91:H91">+C92+C95+C96+C93+C94</f>
        <v>0</v>
      </c>
      <c r="D91" s="54">
        <f t="shared" si="33"/>
        <v>31163600</v>
      </c>
      <c r="E91" s="54">
        <f t="shared" si="33"/>
        <v>30889000</v>
      </c>
      <c r="F91" s="54">
        <f t="shared" si="33"/>
        <v>23240000</v>
      </c>
      <c r="G91" s="54">
        <f t="shared" si="33"/>
        <v>23237474.92</v>
      </c>
      <c r="H91" s="54">
        <f t="shared" si="33"/>
        <v>7663947.640000001</v>
      </c>
      <c r="I91" s="20"/>
      <c r="J91" s="20"/>
    </row>
    <row r="92" spans="1:10" s="28" customFormat="1" ht="16.5" customHeight="1">
      <c r="A92" s="24"/>
      <c r="B92" s="25" t="s">
        <v>314</v>
      </c>
      <c r="C92" s="56"/>
      <c r="D92" s="57">
        <v>30125000</v>
      </c>
      <c r="E92" s="57">
        <v>29897000</v>
      </c>
      <c r="F92" s="57">
        <v>22499000</v>
      </c>
      <c r="G92" s="46">
        <f>7104000+7974500+7420070</f>
        <v>22498570</v>
      </c>
      <c r="H92" s="46">
        <v>7420070</v>
      </c>
      <c r="I92" s="20"/>
      <c r="J92" s="20"/>
    </row>
    <row r="93" spans="1:10" s="28" customFormat="1" ht="16.5" customHeight="1">
      <c r="A93" s="24"/>
      <c r="B93" s="25" t="s">
        <v>315</v>
      </c>
      <c r="C93" s="56"/>
      <c r="D93" s="57"/>
      <c r="E93" s="57"/>
      <c r="F93" s="57"/>
      <c r="G93" s="46"/>
      <c r="H93" s="46"/>
      <c r="I93" s="20"/>
      <c r="J93" s="20"/>
    </row>
    <row r="94" spans="1:246" s="28" customFormat="1" ht="16.5" customHeight="1">
      <c r="A94" s="24"/>
      <c r="B94" s="25" t="s">
        <v>316</v>
      </c>
      <c r="C94" s="56"/>
      <c r="D94" s="57">
        <v>297600</v>
      </c>
      <c r="E94" s="57">
        <v>244000</v>
      </c>
      <c r="F94" s="57">
        <v>181000</v>
      </c>
      <c r="G94" s="46">
        <f>60780+59980+60000</f>
        <v>180760</v>
      </c>
      <c r="H94" s="46">
        <v>60000</v>
      </c>
      <c r="I94" s="20"/>
      <c r="J94" s="20"/>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row>
    <row r="95" spans="1:246" s="28" customFormat="1" ht="16.5" customHeight="1">
      <c r="A95" s="24"/>
      <c r="B95" s="25" t="s">
        <v>317</v>
      </c>
      <c r="C95" s="56"/>
      <c r="D95" s="57">
        <v>68000</v>
      </c>
      <c r="E95" s="57">
        <v>68000</v>
      </c>
      <c r="F95" s="57">
        <v>51000</v>
      </c>
      <c r="G95" s="46">
        <f>16213.14+16445.92+17455.99</f>
        <v>50115.05</v>
      </c>
      <c r="H95" s="46">
        <v>17455.99</v>
      </c>
      <c r="I95" s="20"/>
      <c r="J95" s="20"/>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row>
    <row r="96" spans="1:246" s="28" customFormat="1" ht="16.5" customHeight="1">
      <c r="A96" s="24"/>
      <c r="B96" s="25" t="s">
        <v>318</v>
      </c>
      <c r="C96" s="56"/>
      <c r="D96" s="57">
        <v>673000</v>
      </c>
      <c r="E96" s="57">
        <v>680000</v>
      </c>
      <c r="F96" s="57">
        <v>509000</v>
      </c>
      <c r="G96" s="46">
        <f>172957.57+168650.65+166421.65</f>
        <v>508029.87</v>
      </c>
      <c r="H96" s="46">
        <v>166421.65</v>
      </c>
      <c r="I96" s="20"/>
      <c r="J96" s="20"/>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c r="DF96" s="5"/>
      <c r="DG96" s="5"/>
      <c r="DH96" s="5"/>
      <c r="DI96" s="5"/>
      <c r="DJ96" s="5"/>
      <c r="DK96" s="5"/>
      <c r="DL96" s="5"/>
      <c r="DM96" s="5"/>
      <c r="DN96" s="5"/>
      <c r="DO96" s="5"/>
      <c r="DP96" s="5"/>
      <c r="DQ96" s="5"/>
      <c r="DR96" s="5"/>
      <c r="DS96" s="5"/>
      <c r="DT96" s="5"/>
      <c r="DU96" s="5"/>
      <c r="DV96" s="5"/>
      <c r="DW96" s="5"/>
      <c r="DX96" s="5"/>
      <c r="DY96" s="5"/>
      <c r="DZ96" s="5"/>
      <c r="EA96" s="5"/>
      <c r="EB96" s="5"/>
      <c r="EC96" s="5"/>
      <c r="ED96" s="5"/>
      <c r="EE96" s="5"/>
      <c r="EF96" s="5"/>
      <c r="EG96" s="5"/>
      <c r="EH96" s="5"/>
      <c r="EI96" s="5"/>
      <c r="EJ96" s="5"/>
      <c r="EK96" s="5"/>
      <c r="EL96" s="5"/>
      <c r="EM96" s="5"/>
      <c r="EN96" s="5"/>
      <c r="EO96" s="5"/>
      <c r="EP96" s="5"/>
      <c r="EQ96" s="5"/>
      <c r="ER96" s="5"/>
      <c r="ES96" s="5"/>
      <c r="ET96" s="5"/>
      <c r="EU96" s="5"/>
      <c r="EV96" s="5"/>
      <c r="EW96" s="5"/>
      <c r="EX96" s="5"/>
      <c r="EY96" s="5"/>
      <c r="EZ96" s="5"/>
      <c r="FA96" s="5"/>
      <c r="FB96" s="5"/>
      <c r="FC96" s="5"/>
      <c r="FD96" s="5"/>
      <c r="FE96" s="5"/>
      <c r="FF96" s="5"/>
      <c r="FG96" s="5"/>
      <c r="FH96" s="5"/>
      <c r="FI96" s="5"/>
      <c r="FJ96" s="5"/>
      <c r="FK96" s="5"/>
      <c r="FL96" s="5"/>
      <c r="FM96" s="5"/>
      <c r="FN96" s="5"/>
      <c r="FO96" s="5"/>
      <c r="FP96" s="5"/>
      <c r="FQ96" s="5"/>
      <c r="FR96" s="5"/>
      <c r="FS96" s="5"/>
      <c r="FT96" s="5"/>
      <c r="FU96" s="5"/>
      <c r="FV96" s="5"/>
      <c r="FW96" s="5"/>
      <c r="FX96" s="5"/>
      <c r="FY96" s="5"/>
      <c r="FZ96" s="5"/>
      <c r="GA96" s="5"/>
      <c r="GB96" s="5"/>
      <c r="GC96" s="5"/>
      <c r="GD96" s="5"/>
      <c r="GE96" s="5"/>
      <c r="GF96" s="5"/>
      <c r="GG96" s="5"/>
      <c r="GH96" s="5"/>
      <c r="GI96" s="5"/>
      <c r="GJ96" s="5"/>
      <c r="GK96" s="5"/>
      <c r="GL96" s="5"/>
      <c r="GM96" s="5"/>
      <c r="GN96" s="5"/>
      <c r="GO96" s="5"/>
      <c r="GP96" s="5"/>
      <c r="GQ96" s="5"/>
      <c r="GR96" s="5"/>
      <c r="GS96" s="5"/>
      <c r="GT96" s="5"/>
      <c r="GU96" s="5"/>
      <c r="GV96" s="5"/>
      <c r="GW96" s="5"/>
      <c r="GX96" s="5"/>
      <c r="GY96" s="5"/>
      <c r="GZ96" s="5"/>
      <c r="HA96" s="5"/>
      <c r="HB96" s="5"/>
      <c r="HC96" s="5"/>
      <c r="HD96" s="5"/>
      <c r="HE96" s="5"/>
      <c r="HF96" s="5"/>
      <c r="HG96" s="5"/>
      <c r="HH96" s="5"/>
      <c r="HI96" s="5"/>
      <c r="HJ96" s="5"/>
      <c r="HK96" s="5"/>
      <c r="HL96" s="5"/>
      <c r="HM96" s="5"/>
      <c r="HN96" s="5"/>
      <c r="HO96" s="5"/>
      <c r="HP96" s="5"/>
      <c r="HQ96" s="5"/>
      <c r="HR96" s="5"/>
      <c r="HS96" s="5"/>
      <c r="HT96" s="5"/>
      <c r="HU96" s="5"/>
      <c r="HV96" s="5"/>
      <c r="HW96" s="5"/>
      <c r="HX96" s="5"/>
      <c r="HY96" s="5"/>
      <c r="HZ96" s="5"/>
      <c r="IA96" s="5"/>
      <c r="IB96" s="5"/>
      <c r="IC96" s="5"/>
      <c r="ID96" s="5"/>
      <c r="IE96" s="5"/>
      <c r="IF96" s="5"/>
      <c r="IG96" s="5"/>
      <c r="IH96" s="5"/>
      <c r="II96" s="5"/>
      <c r="IJ96" s="5"/>
      <c r="IK96" s="5"/>
      <c r="IL96" s="5"/>
    </row>
    <row r="97" spans="1:10" ht="30">
      <c r="A97" s="24"/>
      <c r="B97" s="26" t="s">
        <v>308</v>
      </c>
      <c r="C97" s="56"/>
      <c r="D97" s="57"/>
      <c r="E97" s="57"/>
      <c r="F97" s="57"/>
      <c r="G97" s="46"/>
      <c r="H97" s="46"/>
      <c r="I97" s="20"/>
      <c r="J97" s="20"/>
    </row>
    <row r="98" spans="1:246" ht="45">
      <c r="A98" s="24" t="s">
        <v>319</v>
      </c>
      <c r="B98" s="22" t="s">
        <v>320</v>
      </c>
      <c r="C98" s="56">
        <f aca="true" t="shared" si="34" ref="C98:H98">C99+C100+C101+C102+C103+C104+C106+C105+C107</f>
        <v>0</v>
      </c>
      <c r="D98" s="56">
        <f t="shared" si="34"/>
        <v>23852650</v>
      </c>
      <c r="E98" s="56">
        <f t="shared" si="34"/>
        <v>23936000</v>
      </c>
      <c r="F98" s="56">
        <f t="shared" si="34"/>
        <v>19054000</v>
      </c>
      <c r="G98" s="56">
        <f t="shared" si="34"/>
        <v>19049902.930000003</v>
      </c>
      <c r="H98" s="56">
        <f t="shared" si="34"/>
        <v>7481922.72</v>
      </c>
      <c r="I98" s="20"/>
      <c r="J98" s="20"/>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row>
    <row r="99" spans="1:11" ht="16.5" customHeight="1">
      <c r="A99" s="24"/>
      <c r="B99" s="25" t="s">
        <v>321</v>
      </c>
      <c r="C99" s="56"/>
      <c r="D99" s="57">
        <v>286150</v>
      </c>
      <c r="E99" s="57">
        <v>154000</v>
      </c>
      <c r="F99" s="57">
        <v>128000</v>
      </c>
      <c r="G99" s="46">
        <f>26384.16+74665.12+26570.72</f>
        <v>127620</v>
      </c>
      <c r="H99" s="46">
        <v>26570.72</v>
      </c>
      <c r="I99" s="20"/>
      <c r="J99" s="20"/>
      <c r="K99" s="21"/>
    </row>
    <row r="100" spans="1:10" ht="30">
      <c r="A100" s="24"/>
      <c r="B100" s="25" t="s">
        <v>322</v>
      </c>
      <c r="C100" s="56"/>
      <c r="D100" s="57"/>
      <c r="E100" s="57"/>
      <c r="F100" s="57"/>
      <c r="G100" s="46"/>
      <c r="H100" s="46"/>
      <c r="I100" s="20"/>
      <c r="J100" s="20"/>
    </row>
    <row r="101" spans="1:246" s="21" customFormat="1" ht="16.5" customHeight="1">
      <c r="A101" s="24"/>
      <c r="B101" s="25" t="s">
        <v>323</v>
      </c>
      <c r="C101" s="56"/>
      <c r="D101" s="57">
        <v>93000</v>
      </c>
      <c r="E101" s="57">
        <v>50000</v>
      </c>
      <c r="F101" s="57">
        <v>50000</v>
      </c>
      <c r="G101" s="46">
        <v>49470</v>
      </c>
      <c r="H101" s="46">
        <v>49470</v>
      </c>
      <c r="I101" s="20"/>
      <c r="J101" s="20"/>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c r="II101" s="5"/>
      <c r="IJ101" s="5"/>
      <c r="IK101" s="5"/>
      <c r="IL101" s="5"/>
    </row>
    <row r="102" spans="1:10" ht="16.5" customHeight="1">
      <c r="A102" s="24"/>
      <c r="B102" s="25" t="s">
        <v>324</v>
      </c>
      <c r="C102" s="56"/>
      <c r="D102" s="57">
        <v>11904000</v>
      </c>
      <c r="E102" s="57">
        <v>11239000</v>
      </c>
      <c r="F102" s="57">
        <v>8481000</v>
      </c>
      <c r="G102" s="46">
        <f>3239360.66+2939774.83+2301816.88</f>
        <v>8480952.370000001</v>
      </c>
      <c r="H102" s="46">
        <v>2301816.88</v>
      </c>
      <c r="I102" s="20"/>
      <c r="J102" s="20"/>
    </row>
    <row r="103" spans="1:10" ht="15">
      <c r="A103" s="24"/>
      <c r="B103" s="35" t="s">
        <v>325</v>
      </c>
      <c r="C103" s="56"/>
      <c r="D103" s="57">
        <v>21000</v>
      </c>
      <c r="E103" s="57">
        <v>21000</v>
      </c>
      <c r="F103" s="57">
        <v>20000</v>
      </c>
      <c r="G103" s="46">
        <f>15780+1820+1380</f>
        <v>18980</v>
      </c>
      <c r="H103" s="46">
        <v>1380</v>
      </c>
      <c r="I103" s="20"/>
      <c r="J103" s="20"/>
    </row>
    <row r="104" spans="1:10" ht="30">
      <c r="A104" s="24"/>
      <c r="B104" s="25" t="s">
        <v>326</v>
      </c>
      <c r="C104" s="56"/>
      <c r="D104" s="57">
        <v>265500</v>
      </c>
      <c r="E104" s="57">
        <v>256000</v>
      </c>
      <c r="F104" s="57">
        <v>188000</v>
      </c>
      <c r="G104" s="46">
        <f>63608.94+73351.87+50411.4</f>
        <v>187372.21</v>
      </c>
      <c r="H104" s="46">
        <v>50411.4</v>
      </c>
      <c r="I104" s="20"/>
      <c r="J104" s="20"/>
    </row>
    <row r="105" spans="1:10" ht="16.5" customHeight="1">
      <c r="A105" s="24"/>
      <c r="B105" s="36" t="s">
        <v>327</v>
      </c>
      <c r="C105" s="56"/>
      <c r="D105" s="57"/>
      <c r="E105" s="57"/>
      <c r="F105" s="57"/>
      <c r="G105" s="46"/>
      <c r="H105" s="46"/>
      <c r="I105" s="20"/>
      <c r="J105" s="20"/>
    </row>
    <row r="106" spans="1:10" ht="15">
      <c r="A106" s="24"/>
      <c r="B106" s="36" t="s">
        <v>328</v>
      </c>
      <c r="C106" s="56"/>
      <c r="D106" s="57">
        <v>6589000</v>
      </c>
      <c r="E106" s="57">
        <v>6857000</v>
      </c>
      <c r="F106" s="57">
        <v>5479000</v>
      </c>
      <c r="G106" s="63">
        <f>1340392.59+1400833.38+2737177.68</f>
        <v>5478403.65</v>
      </c>
      <c r="H106" s="63">
        <v>2737177.68</v>
      </c>
      <c r="I106" s="20"/>
      <c r="J106" s="20"/>
    </row>
    <row r="107" spans="1:10" ht="16.5" customHeight="1">
      <c r="A107" s="24"/>
      <c r="B107" s="37" t="s">
        <v>329</v>
      </c>
      <c r="C107" s="56">
        <f aca="true" t="shared" si="35" ref="C107:H107">C108+C109</f>
        <v>0</v>
      </c>
      <c r="D107" s="56">
        <f t="shared" si="35"/>
        <v>4694000</v>
      </c>
      <c r="E107" s="56">
        <f t="shared" si="35"/>
        <v>5359000</v>
      </c>
      <c r="F107" s="56">
        <f t="shared" si="35"/>
        <v>4708000</v>
      </c>
      <c r="G107" s="56">
        <f t="shared" si="35"/>
        <v>4707104.7</v>
      </c>
      <c r="H107" s="56">
        <f t="shared" si="35"/>
        <v>2315096.04</v>
      </c>
      <c r="I107" s="20"/>
      <c r="J107" s="20"/>
    </row>
    <row r="108" spans="1:10" ht="16.5" customHeight="1">
      <c r="A108" s="24"/>
      <c r="B108" s="36" t="s">
        <v>330</v>
      </c>
      <c r="C108" s="56"/>
      <c r="D108" s="57">
        <v>4694000</v>
      </c>
      <c r="E108" s="57">
        <v>5359000</v>
      </c>
      <c r="F108" s="57">
        <v>4708000</v>
      </c>
      <c r="G108" s="46">
        <f>1188108.63+1203900.03+2315096.04</f>
        <v>4707104.7</v>
      </c>
      <c r="H108" s="46">
        <v>2315096.04</v>
      </c>
      <c r="I108" s="20"/>
      <c r="J108" s="20"/>
    </row>
    <row r="109" spans="1:10" ht="15">
      <c r="A109" s="24"/>
      <c r="B109" s="36" t="s">
        <v>331</v>
      </c>
      <c r="C109" s="56"/>
      <c r="D109" s="57"/>
      <c r="E109" s="57"/>
      <c r="F109" s="57"/>
      <c r="G109" s="46"/>
      <c r="H109" s="46"/>
      <c r="I109" s="20"/>
      <c r="J109" s="20"/>
    </row>
    <row r="110" spans="1:10" ht="30">
      <c r="A110" s="24"/>
      <c r="B110" s="26" t="s">
        <v>308</v>
      </c>
      <c r="C110" s="56"/>
      <c r="D110" s="57"/>
      <c r="E110" s="57"/>
      <c r="F110" s="57"/>
      <c r="G110" s="46">
        <v>-3652.29</v>
      </c>
      <c r="H110" s="46">
        <v>0</v>
      </c>
      <c r="I110" s="20"/>
      <c r="J110" s="20"/>
    </row>
    <row r="111" spans="1:10" ht="30">
      <c r="A111" s="18" t="s">
        <v>332</v>
      </c>
      <c r="B111" s="22" t="s">
        <v>333</v>
      </c>
      <c r="C111" s="56">
        <f aca="true" t="shared" si="36" ref="C111:H111">C112+C113+C114+C115+C116+C117+C118+C119+C120+C121</f>
        <v>0</v>
      </c>
      <c r="D111" s="56">
        <f t="shared" si="36"/>
        <v>1463000</v>
      </c>
      <c r="E111" s="56">
        <f t="shared" si="36"/>
        <v>1436000</v>
      </c>
      <c r="F111" s="56">
        <f t="shared" si="36"/>
        <v>1092000</v>
      </c>
      <c r="G111" s="56">
        <f t="shared" si="36"/>
        <v>1089995.1400000001</v>
      </c>
      <c r="H111" s="56">
        <f t="shared" si="36"/>
        <v>280165.6</v>
      </c>
      <c r="I111" s="20"/>
      <c r="J111" s="20"/>
    </row>
    <row r="112" spans="1:10" ht="15">
      <c r="A112" s="24"/>
      <c r="B112" s="25" t="s">
        <v>324</v>
      </c>
      <c r="C112" s="56"/>
      <c r="D112" s="57">
        <v>826000</v>
      </c>
      <c r="E112" s="57">
        <v>822000</v>
      </c>
      <c r="F112" s="57">
        <v>630000</v>
      </c>
      <c r="G112" s="46">
        <f>213066.59+211718.4+205125.6</f>
        <v>629910.59</v>
      </c>
      <c r="H112" s="46">
        <v>205125.6</v>
      </c>
      <c r="I112" s="20"/>
      <c r="J112" s="20"/>
    </row>
    <row r="113" spans="1:10" ht="30">
      <c r="A113" s="24"/>
      <c r="B113" s="38" t="s">
        <v>334</v>
      </c>
      <c r="C113" s="56"/>
      <c r="D113" s="57">
        <v>10000</v>
      </c>
      <c r="E113" s="57">
        <v>18000</v>
      </c>
      <c r="F113" s="57">
        <v>18000</v>
      </c>
      <c r="G113" s="46">
        <f>100+16974.55</f>
        <v>17074.55</v>
      </c>
      <c r="H113" s="46">
        <v>0</v>
      </c>
      <c r="I113" s="20"/>
      <c r="J113" s="20"/>
    </row>
    <row r="114" spans="1:10" ht="16.5" customHeight="1">
      <c r="A114" s="24"/>
      <c r="B114" s="39" t="s">
        <v>335</v>
      </c>
      <c r="C114" s="56"/>
      <c r="D114" s="57">
        <v>627000</v>
      </c>
      <c r="E114" s="57">
        <v>596000</v>
      </c>
      <c r="F114" s="57">
        <v>444000</v>
      </c>
      <c r="G114" s="46">
        <f>196090+171880+75040</f>
        <v>443010</v>
      </c>
      <c r="H114" s="46">
        <v>75040</v>
      </c>
      <c r="I114" s="20"/>
      <c r="J114" s="20"/>
    </row>
    <row r="115" spans="1:10" ht="30">
      <c r="A115" s="24"/>
      <c r="B115" s="39" t="s">
        <v>336</v>
      </c>
      <c r="C115" s="56"/>
      <c r="D115" s="57"/>
      <c r="E115" s="57"/>
      <c r="F115" s="57"/>
      <c r="G115" s="46"/>
      <c r="H115" s="46"/>
      <c r="I115" s="20"/>
      <c r="J115" s="20"/>
    </row>
    <row r="116" spans="1:10" ht="16.5" customHeight="1">
      <c r="A116" s="24"/>
      <c r="B116" s="39" t="s">
        <v>337</v>
      </c>
      <c r="C116" s="56"/>
      <c r="D116" s="57"/>
      <c r="E116" s="57"/>
      <c r="F116" s="57"/>
      <c r="G116" s="46"/>
      <c r="H116" s="46"/>
      <c r="I116" s="20"/>
      <c r="J116" s="20"/>
    </row>
    <row r="117" spans="1:246" ht="16.5" customHeight="1">
      <c r="A117" s="24"/>
      <c r="B117" s="25" t="s">
        <v>321</v>
      </c>
      <c r="C117" s="56"/>
      <c r="D117" s="57"/>
      <c r="E117" s="57"/>
      <c r="F117" s="57"/>
      <c r="G117" s="46"/>
      <c r="H117" s="46"/>
      <c r="I117" s="20"/>
      <c r="J117" s="20"/>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c r="CJ117" s="21"/>
      <c r="CK117" s="21"/>
      <c r="CL117" s="21"/>
      <c r="CM117" s="21"/>
      <c r="CN117" s="21"/>
      <c r="CO117" s="21"/>
      <c r="CP117" s="21"/>
      <c r="CQ117" s="21"/>
      <c r="CR117" s="21"/>
      <c r="CS117" s="21"/>
      <c r="CT117" s="21"/>
      <c r="CU117" s="21"/>
      <c r="CV117" s="21"/>
      <c r="CW117" s="21"/>
      <c r="CX117" s="21"/>
      <c r="CY117" s="21"/>
      <c r="CZ117" s="21"/>
      <c r="DA117" s="21"/>
      <c r="DB117" s="21"/>
      <c r="DC117" s="21"/>
      <c r="DD117" s="21"/>
      <c r="DE117" s="21"/>
      <c r="DF117" s="21"/>
      <c r="DG117" s="21"/>
      <c r="DH117" s="21"/>
      <c r="DI117" s="21"/>
      <c r="DJ117" s="21"/>
      <c r="DK117" s="21"/>
      <c r="DL117" s="21"/>
      <c r="DM117" s="21"/>
      <c r="DN117" s="21"/>
      <c r="DO117" s="21"/>
      <c r="DP117" s="21"/>
      <c r="DQ117" s="21"/>
      <c r="DR117" s="21"/>
      <c r="DS117" s="21"/>
      <c r="DT117" s="21"/>
      <c r="DU117" s="21"/>
      <c r="DV117" s="21"/>
      <c r="DW117" s="21"/>
      <c r="DX117" s="21"/>
      <c r="DY117" s="21"/>
      <c r="DZ117" s="21"/>
      <c r="EA117" s="21"/>
      <c r="EB117" s="21"/>
      <c r="EC117" s="21"/>
      <c r="ED117" s="21"/>
      <c r="EE117" s="21"/>
      <c r="EF117" s="21"/>
      <c r="EG117" s="21"/>
      <c r="EH117" s="21"/>
      <c r="EI117" s="21"/>
      <c r="EJ117" s="21"/>
      <c r="EK117" s="21"/>
      <c r="EL117" s="21"/>
      <c r="EM117" s="21"/>
      <c r="EN117" s="21"/>
      <c r="EO117" s="21"/>
      <c r="EP117" s="21"/>
      <c r="EQ117" s="21"/>
      <c r="ER117" s="21"/>
      <c r="ES117" s="21"/>
      <c r="ET117" s="21"/>
      <c r="EU117" s="21"/>
      <c r="EV117" s="21"/>
      <c r="EW117" s="21"/>
      <c r="EX117" s="21"/>
      <c r="EY117" s="21"/>
      <c r="EZ117" s="21"/>
      <c r="FA117" s="21"/>
      <c r="FB117" s="21"/>
      <c r="FC117" s="21"/>
      <c r="FD117" s="21"/>
      <c r="FE117" s="21"/>
      <c r="FF117" s="21"/>
      <c r="FG117" s="21"/>
      <c r="FH117" s="21"/>
      <c r="FI117" s="21"/>
      <c r="FJ117" s="21"/>
      <c r="FK117" s="21"/>
      <c r="FL117" s="21"/>
      <c r="FM117" s="21"/>
      <c r="FN117" s="21"/>
      <c r="FO117" s="21"/>
      <c r="FP117" s="21"/>
      <c r="FQ117" s="21"/>
      <c r="FR117" s="21"/>
      <c r="FS117" s="21"/>
      <c r="FT117" s="21"/>
      <c r="FU117" s="21"/>
      <c r="FV117" s="21"/>
      <c r="FW117" s="21"/>
      <c r="FX117" s="21"/>
      <c r="FY117" s="21"/>
      <c r="FZ117" s="21"/>
      <c r="GA117" s="21"/>
      <c r="GB117" s="21"/>
      <c r="GC117" s="21"/>
      <c r="GD117" s="21"/>
      <c r="GE117" s="21"/>
      <c r="GF117" s="21"/>
      <c r="GG117" s="21"/>
      <c r="GH117" s="21"/>
      <c r="GI117" s="21"/>
      <c r="GJ117" s="21"/>
      <c r="GK117" s="21"/>
      <c r="GL117" s="21"/>
      <c r="GM117" s="21"/>
      <c r="GN117" s="21"/>
      <c r="GO117" s="21"/>
      <c r="GP117" s="21"/>
      <c r="GQ117" s="21"/>
      <c r="GR117" s="21"/>
      <c r="GS117" s="21"/>
      <c r="GT117" s="21"/>
      <c r="GU117" s="21"/>
      <c r="GV117" s="21"/>
      <c r="GW117" s="21"/>
      <c r="GX117" s="21"/>
      <c r="GY117" s="21"/>
      <c r="GZ117" s="21"/>
      <c r="HA117" s="21"/>
      <c r="HB117" s="21"/>
      <c r="HC117" s="21"/>
      <c r="HD117" s="21"/>
      <c r="HE117" s="21"/>
      <c r="HF117" s="21"/>
      <c r="HG117" s="21"/>
      <c r="HH117" s="21"/>
      <c r="HI117" s="21"/>
      <c r="HJ117" s="21"/>
      <c r="HK117" s="21"/>
      <c r="HL117" s="21"/>
      <c r="HM117" s="21"/>
      <c r="HN117" s="21"/>
      <c r="HO117" s="21"/>
      <c r="HP117" s="21"/>
      <c r="HQ117" s="21"/>
      <c r="HR117" s="21"/>
      <c r="HS117" s="21"/>
      <c r="HT117" s="21"/>
      <c r="HU117" s="21"/>
      <c r="HV117" s="21"/>
      <c r="HW117" s="21"/>
      <c r="HX117" s="21"/>
      <c r="HY117" s="21"/>
      <c r="HZ117" s="21"/>
      <c r="IA117" s="21"/>
      <c r="IB117" s="21"/>
      <c r="IC117" s="21"/>
      <c r="ID117" s="21"/>
      <c r="IE117" s="21"/>
      <c r="IF117" s="21"/>
      <c r="IG117" s="21"/>
      <c r="IH117" s="21"/>
      <c r="II117" s="21"/>
      <c r="IJ117" s="21"/>
      <c r="IK117" s="21"/>
      <c r="IL117" s="21"/>
    </row>
    <row r="118" spans="1:246" ht="16.5" customHeight="1">
      <c r="A118" s="24"/>
      <c r="B118" s="39" t="s">
        <v>338</v>
      </c>
      <c r="C118" s="56"/>
      <c r="D118" s="57"/>
      <c r="E118" s="57"/>
      <c r="F118" s="57"/>
      <c r="G118" s="64"/>
      <c r="H118" s="64"/>
      <c r="I118" s="20"/>
      <c r="J118" s="20"/>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c r="CJ118" s="21"/>
      <c r="CK118" s="21"/>
      <c r="CL118" s="21"/>
      <c r="CM118" s="21"/>
      <c r="CN118" s="21"/>
      <c r="CO118" s="21"/>
      <c r="CP118" s="21"/>
      <c r="CQ118" s="21"/>
      <c r="CR118" s="21"/>
      <c r="CS118" s="21"/>
      <c r="CT118" s="21"/>
      <c r="CU118" s="21"/>
      <c r="CV118" s="21"/>
      <c r="CW118" s="21"/>
      <c r="CX118" s="21"/>
      <c r="CY118" s="21"/>
      <c r="CZ118" s="21"/>
      <c r="DA118" s="21"/>
      <c r="DB118" s="21"/>
      <c r="DC118" s="21"/>
      <c r="DD118" s="21"/>
      <c r="DE118" s="21"/>
      <c r="DF118" s="21"/>
      <c r="DG118" s="21"/>
      <c r="DH118" s="21"/>
      <c r="DI118" s="21"/>
      <c r="DJ118" s="21"/>
      <c r="DK118" s="21"/>
      <c r="DL118" s="21"/>
      <c r="DM118" s="21"/>
      <c r="DN118" s="21"/>
      <c r="DO118" s="21"/>
      <c r="DP118" s="21"/>
      <c r="DQ118" s="21"/>
      <c r="DR118" s="21"/>
      <c r="DS118" s="21"/>
      <c r="DT118" s="21"/>
      <c r="DU118" s="21"/>
      <c r="DV118" s="21"/>
      <c r="DW118" s="21"/>
      <c r="DX118" s="21"/>
      <c r="DY118" s="21"/>
      <c r="DZ118" s="21"/>
      <c r="EA118" s="21"/>
      <c r="EB118" s="21"/>
      <c r="EC118" s="21"/>
      <c r="ED118" s="21"/>
      <c r="EE118" s="21"/>
      <c r="EF118" s="21"/>
      <c r="EG118" s="21"/>
      <c r="EH118" s="21"/>
      <c r="EI118" s="21"/>
      <c r="EJ118" s="21"/>
      <c r="EK118" s="21"/>
      <c r="EL118" s="21"/>
      <c r="EM118" s="21"/>
      <c r="EN118" s="21"/>
      <c r="EO118" s="21"/>
      <c r="EP118" s="21"/>
      <c r="EQ118" s="21"/>
      <c r="ER118" s="21"/>
      <c r="ES118" s="21"/>
      <c r="ET118" s="21"/>
      <c r="EU118" s="21"/>
      <c r="EV118" s="21"/>
      <c r="EW118" s="21"/>
      <c r="EX118" s="21"/>
      <c r="EY118" s="21"/>
      <c r="EZ118" s="21"/>
      <c r="FA118" s="21"/>
      <c r="FB118" s="21"/>
      <c r="FC118" s="21"/>
      <c r="FD118" s="21"/>
      <c r="FE118" s="21"/>
      <c r="FF118" s="21"/>
      <c r="FG118" s="21"/>
      <c r="FH118" s="21"/>
      <c r="FI118" s="21"/>
      <c r="FJ118" s="21"/>
      <c r="FK118" s="21"/>
      <c r="FL118" s="21"/>
      <c r="FM118" s="21"/>
      <c r="FN118" s="21"/>
      <c r="FO118" s="21"/>
      <c r="FP118" s="21"/>
      <c r="FQ118" s="21"/>
      <c r="FR118" s="21"/>
      <c r="FS118" s="21"/>
      <c r="FT118" s="21"/>
      <c r="FU118" s="21"/>
      <c r="FV118" s="21"/>
      <c r="FW118" s="21"/>
      <c r="FX118" s="21"/>
      <c r="FY118" s="21"/>
      <c r="FZ118" s="21"/>
      <c r="GA118" s="21"/>
      <c r="GB118" s="21"/>
      <c r="GC118" s="21"/>
      <c r="GD118" s="21"/>
      <c r="GE118" s="21"/>
      <c r="GF118" s="21"/>
      <c r="GG118" s="21"/>
      <c r="GH118" s="21"/>
      <c r="GI118" s="21"/>
      <c r="GJ118" s="21"/>
      <c r="GK118" s="21"/>
      <c r="GL118" s="21"/>
      <c r="GM118" s="21"/>
      <c r="GN118" s="21"/>
      <c r="GO118" s="21"/>
      <c r="GP118" s="21"/>
      <c r="GQ118" s="21"/>
      <c r="GR118" s="21"/>
      <c r="GS118" s="21"/>
      <c r="GT118" s="21"/>
      <c r="GU118" s="21"/>
      <c r="GV118" s="21"/>
      <c r="GW118" s="21"/>
      <c r="GX118" s="21"/>
      <c r="GY118" s="21"/>
      <c r="GZ118" s="21"/>
      <c r="HA118" s="21"/>
      <c r="HB118" s="21"/>
      <c r="HC118" s="21"/>
      <c r="HD118" s="21"/>
      <c r="HE118" s="21"/>
      <c r="HF118" s="21"/>
      <c r="HG118" s="21"/>
      <c r="HH118" s="21"/>
      <c r="HI118" s="21"/>
      <c r="HJ118" s="21"/>
      <c r="HK118" s="21"/>
      <c r="HL118" s="21"/>
      <c r="HM118" s="21"/>
      <c r="HN118" s="21"/>
      <c r="HO118" s="21"/>
      <c r="HP118" s="21"/>
      <c r="HQ118" s="21"/>
      <c r="HR118" s="21"/>
      <c r="HS118" s="21"/>
      <c r="HT118" s="21"/>
      <c r="HU118" s="21"/>
      <c r="HV118" s="21"/>
      <c r="HW118" s="21"/>
      <c r="HX118" s="21"/>
      <c r="HY118" s="21"/>
      <c r="HZ118" s="21"/>
      <c r="IA118" s="21"/>
      <c r="IB118" s="21"/>
      <c r="IC118" s="21"/>
      <c r="ID118" s="21"/>
      <c r="IE118" s="21"/>
      <c r="IF118" s="21"/>
      <c r="IG118" s="21"/>
      <c r="IH118" s="21"/>
      <c r="II118" s="21"/>
      <c r="IJ118" s="21"/>
      <c r="IK118" s="21"/>
      <c r="IL118" s="21"/>
    </row>
    <row r="119" spans="1:246" ht="15">
      <c r="A119" s="24"/>
      <c r="B119" s="40" t="s">
        <v>339</v>
      </c>
      <c r="C119" s="56"/>
      <c r="D119" s="57"/>
      <c r="E119" s="57"/>
      <c r="F119" s="57"/>
      <c r="G119" s="64"/>
      <c r="H119" s="64"/>
      <c r="I119" s="20"/>
      <c r="J119" s="20"/>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c r="CJ119" s="21"/>
      <c r="CK119" s="21"/>
      <c r="CL119" s="21"/>
      <c r="CM119" s="21"/>
      <c r="CN119" s="21"/>
      <c r="CO119" s="21"/>
      <c r="CP119" s="21"/>
      <c r="CQ119" s="21"/>
      <c r="CR119" s="21"/>
      <c r="CS119" s="21"/>
      <c r="CT119" s="21"/>
      <c r="CU119" s="21"/>
      <c r="CV119" s="21"/>
      <c r="CW119" s="21"/>
      <c r="CX119" s="21"/>
      <c r="CY119" s="21"/>
      <c r="CZ119" s="21"/>
      <c r="DA119" s="21"/>
      <c r="DB119" s="21"/>
      <c r="DC119" s="21"/>
      <c r="DD119" s="21"/>
      <c r="DE119" s="21"/>
      <c r="DF119" s="21"/>
      <c r="DG119" s="21"/>
      <c r="DH119" s="21"/>
      <c r="DI119" s="21"/>
      <c r="DJ119" s="21"/>
      <c r="DK119" s="21"/>
      <c r="DL119" s="21"/>
      <c r="DM119" s="21"/>
      <c r="DN119" s="21"/>
      <c r="DO119" s="21"/>
      <c r="DP119" s="21"/>
      <c r="DQ119" s="21"/>
      <c r="DR119" s="21"/>
      <c r="DS119" s="21"/>
      <c r="DT119" s="21"/>
      <c r="DU119" s="21"/>
      <c r="DV119" s="21"/>
      <c r="DW119" s="21"/>
      <c r="DX119" s="21"/>
      <c r="DY119" s="21"/>
      <c r="DZ119" s="21"/>
      <c r="EA119" s="21"/>
      <c r="EB119" s="21"/>
      <c r="EC119" s="21"/>
      <c r="ED119" s="21"/>
      <c r="EE119" s="21"/>
      <c r="EF119" s="21"/>
      <c r="EG119" s="21"/>
      <c r="EH119" s="21"/>
      <c r="EI119" s="21"/>
      <c r="EJ119" s="21"/>
      <c r="EK119" s="21"/>
      <c r="EL119" s="21"/>
      <c r="EM119" s="21"/>
      <c r="EN119" s="21"/>
      <c r="EO119" s="21"/>
      <c r="EP119" s="21"/>
      <c r="EQ119" s="21"/>
      <c r="ER119" s="21"/>
      <c r="ES119" s="21"/>
      <c r="ET119" s="21"/>
      <c r="EU119" s="21"/>
      <c r="EV119" s="21"/>
      <c r="EW119" s="21"/>
      <c r="EX119" s="21"/>
      <c r="EY119" s="21"/>
      <c r="EZ119" s="21"/>
      <c r="FA119" s="21"/>
      <c r="FB119" s="21"/>
      <c r="FC119" s="21"/>
      <c r="FD119" s="21"/>
      <c r="FE119" s="21"/>
      <c r="FF119" s="21"/>
      <c r="FG119" s="21"/>
      <c r="FH119" s="21"/>
      <c r="FI119" s="21"/>
      <c r="FJ119" s="21"/>
      <c r="FK119" s="21"/>
      <c r="FL119" s="21"/>
      <c r="FM119" s="21"/>
      <c r="FN119" s="21"/>
      <c r="FO119" s="21"/>
      <c r="FP119" s="21"/>
      <c r="FQ119" s="21"/>
      <c r="FR119" s="21"/>
      <c r="FS119" s="21"/>
      <c r="FT119" s="21"/>
      <c r="FU119" s="21"/>
      <c r="FV119" s="21"/>
      <c r="FW119" s="21"/>
      <c r="FX119" s="21"/>
      <c r="FY119" s="21"/>
      <c r="FZ119" s="21"/>
      <c r="GA119" s="21"/>
      <c r="GB119" s="21"/>
      <c r="GC119" s="21"/>
      <c r="GD119" s="21"/>
      <c r="GE119" s="21"/>
      <c r="GF119" s="21"/>
      <c r="GG119" s="21"/>
      <c r="GH119" s="21"/>
      <c r="GI119" s="21"/>
      <c r="GJ119" s="21"/>
      <c r="GK119" s="21"/>
      <c r="GL119" s="21"/>
      <c r="GM119" s="21"/>
      <c r="GN119" s="21"/>
      <c r="GO119" s="21"/>
      <c r="GP119" s="21"/>
      <c r="GQ119" s="21"/>
      <c r="GR119" s="21"/>
      <c r="GS119" s="21"/>
      <c r="GT119" s="21"/>
      <c r="GU119" s="21"/>
      <c r="GV119" s="21"/>
      <c r="GW119" s="21"/>
      <c r="GX119" s="21"/>
      <c r="GY119" s="21"/>
      <c r="GZ119" s="21"/>
      <c r="HA119" s="21"/>
      <c r="HB119" s="21"/>
      <c r="HC119" s="21"/>
      <c r="HD119" s="21"/>
      <c r="HE119" s="21"/>
      <c r="HF119" s="21"/>
      <c r="HG119" s="21"/>
      <c r="HH119" s="21"/>
      <c r="HI119" s="21"/>
      <c r="HJ119" s="21"/>
      <c r="HK119" s="21"/>
      <c r="HL119" s="21"/>
      <c r="HM119" s="21"/>
      <c r="HN119" s="21"/>
      <c r="HO119" s="21"/>
      <c r="HP119" s="21"/>
      <c r="HQ119" s="21"/>
      <c r="HR119" s="21"/>
      <c r="HS119" s="21"/>
      <c r="HT119" s="21"/>
      <c r="HU119" s="21"/>
      <c r="HV119" s="21"/>
      <c r="HW119" s="21"/>
      <c r="HX119" s="21"/>
      <c r="HY119" s="21"/>
      <c r="HZ119" s="21"/>
      <c r="IA119" s="21"/>
      <c r="IB119" s="21"/>
      <c r="IC119" s="21"/>
      <c r="ID119" s="21"/>
      <c r="IE119" s="21"/>
      <c r="IF119" s="21"/>
      <c r="IG119" s="21"/>
      <c r="IH119" s="21"/>
      <c r="II119" s="21"/>
      <c r="IJ119" s="21"/>
      <c r="IK119" s="21"/>
      <c r="IL119" s="21"/>
    </row>
    <row r="120" spans="1:10" s="21" customFormat="1" ht="30">
      <c r="A120" s="24"/>
      <c r="B120" s="40" t="s">
        <v>340</v>
      </c>
      <c r="C120" s="56"/>
      <c r="D120" s="57"/>
      <c r="E120" s="57"/>
      <c r="F120" s="57"/>
      <c r="G120" s="64"/>
      <c r="H120" s="64"/>
      <c r="I120" s="20"/>
      <c r="J120" s="20"/>
    </row>
    <row r="121" spans="1:10" s="21" customFormat="1" ht="30">
      <c r="A121" s="24"/>
      <c r="B121" s="41" t="s">
        <v>341</v>
      </c>
      <c r="C121" s="56">
        <f aca="true" t="shared" si="37" ref="C121:H121">C122+C123+C124+C125</f>
        <v>0</v>
      </c>
      <c r="D121" s="56">
        <f t="shared" si="37"/>
        <v>0</v>
      </c>
      <c r="E121" s="56">
        <f t="shared" si="37"/>
        <v>0</v>
      </c>
      <c r="F121" s="56">
        <f t="shared" si="37"/>
        <v>0</v>
      </c>
      <c r="G121" s="56">
        <f t="shared" si="37"/>
        <v>0</v>
      </c>
      <c r="H121" s="56">
        <f t="shared" si="37"/>
        <v>0</v>
      </c>
      <c r="I121" s="20"/>
      <c r="J121" s="20"/>
    </row>
    <row r="122" spans="1:10" s="21" customFormat="1" ht="15">
      <c r="A122" s="24"/>
      <c r="B122" s="42" t="s">
        <v>342</v>
      </c>
      <c r="C122" s="56"/>
      <c r="D122" s="57"/>
      <c r="E122" s="57"/>
      <c r="F122" s="57"/>
      <c r="G122" s="64"/>
      <c r="H122" s="64"/>
      <c r="I122" s="20"/>
      <c r="J122" s="20"/>
    </row>
    <row r="123" spans="1:10" s="21" customFormat="1" ht="30">
      <c r="A123" s="24"/>
      <c r="B123" s="42" t="s">
        <v>343</v>
      </c>
      <c r="C123" s="56"/>
      <c r="D123" s="57"/>
      <c r="E123" s="57"/>
      <c r="F123" s="57"/>
      <c r="G123" s="64"/>
      <c r="H123" s="64"/>
      <c r="I123" s="20"/>
      <c r="J123" s="20"/>
    </row>
    <row r="124" spans="1:10" s="21" customFormat="1" ht="30">
      <c r="A124" s="24"/>
      <c r="B124" s="42" t="s">
        <v>344</v>
      </c>
      <c r="C124" s="56"/>
      <c r="D124" s="57"/>
      <c r="E124" s="57"/>
      <c r="F124" s="57"/>
      <c r="G124" s="64"/>
      <c r="H124" s="64"/>
      <c r="I124" s="20"/>
      <c r="J124" s="20"/>
    </row>
    <row r="125" spans="1:10" s="21" customFormat="1" ht="30">
      <c r="A125" s="24"/>
      <c r="B125" s="42" t="s">
        <v>345</v>
      </c>
      <c r="C125" s="56"/>
      <c r="D125" s="57"/>
      <c r="E125" s="57"/>
      <c r="F125" s="57"/>
      <c r="G125" s="64"/>
      <c r="H125" s="64"/>
      <c r="I125" s="20"/>
      <c r="J125" s="20"/>
    </row>
    <row r="126" spans="1:10" s="21" customFormat="1" ht="30">
      <c r="A126" s="24"/>
      <c r="B126" s="26" t="s">
        <v>308</v>
      </c>
      <c r="C126" s="56"/>
      <c r="D126" s="57"/>
      <c r="E126" s="57"/>
      <c r="F126" s="57"/>
      <c r="G126" s="64"/>
      <c r="H126" s="64"/>
      <c r="I126" s="20"/>
      <c r="J126" s="20"/>
    </row>
    <row r="127" spans="1:10" s="21" customFormat="1" ht="30">
      <c r="A127" s="24" t="s">
        <v>346</v>
      </c>
      <c r="B127" s="26" t="s">
        <v>347</v>
      </c>
      <c r="C127" s="54"/>
      <c r="D127" s="57">
        <v>8624000</v>
      </c>
      <c r="E127" s="57">
        <v>8493000</v>
      </c>
      <c r="F127" s="57">
        <v>6440000</v>
      </c>
      <c r="G127" s="46">
        <f>2140120+2327242.56+1972487.44</f>
        <v>6439850</v>
      </c>
      <c r="H127" s="46">
        <v>1972487.44</v>
      </c>
      <c r="I127" s="46">
        <v>2140120</v>
      </c>
      <c r="J127" s="20"/>
    </row>
    <row r="128" spans="1:246" s="21" customFormat="1" ht="16.5" customHeight="1">
      <c r="A128" s="24"/>
      <c r="B128" s="26" t="s">
        <v>308</v>
      </c>
      <c r="C128" s="54"/>
      <c r="D128" s="57"/>
      <c r="E128" s="57"/>
      <c r="F128" s="57"/>
      <c r="G128" s="46"/>
      <c r="H128" s="46"/>
      <c r="I128" s="20"/>
      <c r="J128" s="20"/>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c r="CC128" s="5"/>
      <c r="CD128" s="5"/>
      <c r="CE128" s="5"/>
      <c r="CF128" s="5"/>
      <c r="CG128" s="5"/>
      <c r="CH128" s="5"/>
      <c r="CI128" s="5"/>
      <c r="CJ128" s="5"/>
      <c r="CK128" s="5"/>
      <c r="CL128" s="5"/>
      <c r="CM128" s="5"/>
      <c r="CN128" s="5"/>
      <c r="CO128" s="5"/>
      <c r="CP128" s="5"/>
      <c r="CQ128" s="5"/>
      <c r="CR128" s="5"/>
      <c r="CS128" s="5"/>
      <c r="CT128" s="5"/>
      <c r="CU128" s="5"/>
      <c r="CV128" s="5"/>
      <c r="CW128" s="5"/>
      <c r="CX128" s="5"/>
      <c r="CY128" s="5"/>
      <c r="CZ128" s="5"/>
      <c r="DA128" s="5"/>
      <c r="DB128" s="5"/>
      <c r="DC128" s="5"/>
      <c r="DD128" s="5"/>
      <c r="DE128" s="5"/>
      <c r="DF128" s="5"/>
      <c r="DG128" s="5"/>
      <c r="DH128" s="5"/>
      <c r="DI128" s="5"/>
      <c r="DJ128" s="5"/>
      <c r="DK128" s="5"/>
      <c r="DL128" s="5"/>
      <c r="DM128" s="5"/>
      <c r="DN128" s="5"/>
      <c r="DO128" s="5"/>
      <c r="DP128" s="5"/>
      <c r="DQ128" s="5"/>
      <c r="DR128" s="5"/>
      <c r="DS128" s="5"/>
      <c r="DT128" s="5"/>
      <c r="DU128" s="5"/>
      <c r="DV128" s="5"/>
      <c r="DW128" s="5"/>
      <c r="DX128" s="5"/>
      <c r="DY128" s="5"/>
      <c r="DZ128" s="5"/>
      <c r="EA128" s="5"/>
      <c r="EB128" s="5"/>
      <c r="EC128" s="5"/>
      <c r="ED128" s="5"/>
      <c r="EE128" s="5"/>
      <c r="EF128" s="5"/>
      <c r="EG128" s="5"/>
      <c r="EH128" s="5"/>
      <c r="EI128" s="5"/>
      <c r="EJ128" s="5"/>
      <c r="EK128" s="5"/>
      <c r="EL128" s="5"/>
      <c r="EM128" s="5"/>
      <c r="EN128" s="5"/>
      <c r="EO128" s="5"/>
      <c r="EP128" s="5"/>
      <c r="EQ128" s="5"/>
      <c r="ER128" s="5"/>
      <c r="ES128" s="5"/>
      <c r="ET128" s="5"/>
      <c r="EU128" s="5"/>
      <c r="EV128" s="5"/>
      <c r="EW128" s="5"/>
      <c r="EX128" s="5"/>
      <c r="EY128" s="5"/>
      <c r="EZ128" s="5"/>
      <c r="FA128" s="5"/>
      <c r="FB128" s="5"/>
      <c r="FC128" s="5"/>
      <c r="FD128" s="5"/>
      <c r="FE128" s="5"/>
      <c r="FF128" s="5"/>
      <c r="FG128" s="5"/>
      <c r="FH128" s="5"/>
      <c r="FI128" s="5"/>
      <c r="FJ128" s="5"/>
      <c r="FK128" s="5"/>
      <c r="FL128" s="5"/>
      <c r="FM128" s="5"/>
      <c r="FN128" s="5"/>
      <c r="FO128" s="5"/>
      <c r="FP128" s="5"/>
      <c r="FQ128" s="5"/>
      <c r="FR128" s="5"/>
      <c r="FS128" s="5"/>
      <c r="FT128" s="5"/>
      <c r="FU128" s="5"/>
      <c r="FV128" s="5"/>
      <c r="FW128" s="5"/>
      <c r="FX128" s="5"/>
      <c r="FY128" s="5"/>
      <c r="FZ128" s="5"/>
      <c r="GA128" s="5"/>
      <c r="GB128" s="5"/>
      <c r="GC128" s="5"/>
      <c r="GD128" s="5"/>
      <c r="GE128" s="5"/>
      <c r="GF128" s="5"/>
      <c r="GG128" s="5"/>
      <c r="GH128" s="5"/>
      <c r="GI128" s="5"/>
      <c r="GJ128" s="5"/>
      <c r="GK128" s="5"/>
      <c r="GL128" s="5"/>
      <c r="GM128" s="5"/>
      <c r="GN128" s="5"/>
      <c r="GO128" s="5"/>
      <c r="GP128" s="5"/>
      <c r="GQ128" s="5"/>
      <c r="GR128" s="5"/>
      <c r="GS128" s="5"/>
      <c r="GT128" s="5"/>
      <c r="GU128" s="5"/>
      <c r="GV128" s="5"/>
      <c r="GW128" s="5"/>
      <c r="GX128" s="5"/>
      <c r="GY128" s="5"/>
      <c r="GZ128" s="5"/>
      <c r="HA128" s="5"/>
      <c r="HB128" s="5"/>
      <c r="HC128" s="5"/>
      <c r="HD128" s="5"/>
      <c r="HE128" s="5"/>
      <c r="HF128" s="5"/>
      <c r="HG128" s="5"/>
      <c r="HH128" s="5"/>
      <c r="HI128" s="5"/>
      <c r="HJ128" s="5"/>
      <c r="HK128" s="5"/>
      <c r="HL128" s="5"/>
      <c r="HM128" s="5"/>
      <c r="HN128" s="5"/>
      <c r="HO128" s="5"/>
      <c r="HP128" s="5"/>
      <c r="HQ128" s="5"/>
      <c r="HR128" s="5"/>
      <c r="HS128" s="5"/>
      <c r="HT128" s="5"/>
      <c r="HU128" s="5"/>
      <c r="HV128" s="5"/>
      <c r="HW128" s="5"/>
      <c r="HX128" s="5"/>
      <c r="HY128" s="5"/>
      <c r="HZ128" s="5"/>
      <c r="IA128" s="5"/>
      <c r="IB128" s="5"/>
      <c r="IC128" s="5"/>
      <c r="ID128" s="5"/>
      <c r="IE128" s="5"/>
      <c r="IF128" s="5"/>
      <c r="IG128" s="5"/>
      <c r="IH128" s="5"/>
      <c r="II128" s="5"/>
      <c r="IJ128" s="5"/>
      <c r="IK128" s="5"/>
      <c r="IL128" s="5"/>
    </row>
    <row r="129" spans="1:246" s="21" customFormat="1" ht="16.5" customHeight="1">
      <c r="A129" s="24" t="s">
        <v>348</v>
      </c>
      <c r="B129" s="26" t="s">
        <v>349</v>
      </c>
      <c r="C129" s="56"/>
      <c r="D129" s="57">
        <v>1496000</v>
      </c>
      <c r="E129" s="57">
        <v>1270000</v>
      </c>
      <c r="F129" s="57">
        <v>920000</v>
      </c>
      <c r="G129" s="61">
        <f>370000+295523.37+254476.63</f>
        <v>920000</v>
      </c>
      <c r="H129" s="61">
        <v>254476.63</v>
      </c>
      <c r="I129" s="20"/>
      <c r="J129" s="20"/>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c r="CC129" s="5"/>
      <c r="CD129" s="5"/>
      <c r="CE129" s="5"/>
      <c r="CF129" s="5"/>
      <c r="CG129" s="5"/>
      <c r="CH129" s="5"/>
      <c r="CI129" s="5"/>
      <c r="CJ129" s="5"/>
      <c r="CK129" s="5"/>
      <c r="CL129" s="5"/>
      <c r="CM129" s="5"/>
      <c r="CN129" s="5"/>
      <c r="CO129" s="5"/>
      <c r="CP129" s="5"/>
      <c r="CQ129" s="5"/>
      <c r="CR129" s="5"/>
      <c r="CS129" s="5"/>
      <c r="CT129" s="5"/>
      <c r="CU129" s="5"/>
      <c r="CV129" s="5"/>
      <c r="CW129" s="5"/>
      <c r="CX129" s="5"/>
      <c r="CY129" s="5"/>
      <c r="CZ129" s="5"/>
      <c r="DA129" s="5"/>
      <c r="DB129" s="5"/>
      <c r="DC129" s="5"/>
      <c r="DD129" s="5"/>
      <c r="DE129" s="5"/>
      <c r="DF129" s="5"/>
      <c r="DG129" s="5"/>
      <c r="DH129" s="5"/>
      <c r="DI129" s="5"/>
      <c r="DJ129" s="5"/>
      <c r="DK129" s="5"/>
      <c r="DL129" s="5"/>
      <c r="DM129" s="5"/>
      <c r="DN129" s="5"/>
      <c r="DO129" s="5"/>
      <c r="DP129" s="5"/>
      <c r="DQ129" s="5"/>
      <c r="DR129" s="5"/>
      <c r="DS129" s="5"/>
      <c r="DT129" s="5"/>
      <c r="DU129" s="5"/>
      <c r="DV129" s="5"/>
      <c r="DW129" s="5"/>
      <c r="DX129" s="5"/>
      <c r="DY129" s="5"/>
      <c r="DZ129" s="5"/>
      <c r="EA129" s="5"/>
      <c r="EB129" s="5"/>
      <c r="EC129" s="5"/>
      <c r="ED129" s="5"/>
      <c r="EE129" s="5"/>
      <c r="EF129" s="5"/>
      <c r="EG129" s="5"/>
      <c r="EH129" s="5"/>
      <c r="EI129" s="5"/>
      <c r="EJ129" s="5"/>
      <c r="EK129" s="5"/>
      <c r="EL129" s="5"/>
      <c r="EM129" s="5"/>
      <c r="EN129" s="5"/>
      <c r="EO129" s="5"/>
      <c r="EP129" s="5"/>
      <c r="EQ129" s="5"/>
      <c r="ER129" s="5"/>
      <c r="ES129" s="5"/>
      <c r="ET129" s="5"/>
      <c r="EU129" s="5"/>
      <c r="EV129" s="5"/>
      <c r="EW129" s="5"/>
      <c r="EX129" s="5"/>
      <c r="EY129" s="5"/>
      <c r="EZ129" s="5"/>
      <c r="FA129" s="5"/>
      <c r="FB129" s="5"/>
      <c r="FC129" s="5"/>
      <c r="FD129" s="5"/>
      <c r="FE129" s="5"/>
      <c r="FF129" s="5"/>
      <c r="FG129" s="5"/>
      <c r="FH129" s="5"/>
      <c r="FI129" s="5"/>
      <c r="FJ129" s="5"/>
      <c r="FK129" s="5"/>
      <c r="FL129" s="5"/>
      <c r="FM129" s="5"/>
      <c r="FN129" s="5"/>
      <c r="FO129" s="5"/>
      <c r="FP129" s="5"/>
      <c r="FQ129" s="5"/>
      <c r="FR129" s="5"/>
      <c r="FS129" s="5"/>
      <c r="FT129" s="5"/>
      <c r="FU129" s="5"/>
      <c r="FV129" s="5"/>
      <c r="FW129" s="5"/>
      <c r="FX129" s="5"/>
      <c r="FY129" s="5"/>
      <c r="FZ129" s="5"/>
      <c r="GA129" s="5"/>
      <c r="GB129" s="5"/>
      <c r="GC129" s="5"/>
      <c r="GD129" s="5"/>
      <c r="GE129" s="5"/>
      <c r="GF129" s="5"/>
      <c r="GG129" s="5"/>
      <c r="GH129" s="5"/>
      <c r="GI129" s="5"/>
      <c r="GJ129" s="5"/>
      <c r="GK129" s="5"/>
      <c r="GL129" s="5"/>
      <c r="GM129" s="5"/>
      <c r="GN129" s="5"/>
      <c r="GO129" s="5"/>
      <c r="GP129" s="5"/>
      <c r="GQ129" s="5"/>
      <c r="GR129" s="5"/>
      <c r="GS129" s="5"/>
      <c r="GT129" s="5"/>
      <c r="GU129" s="5"/>
      <c r="GV129" s="5"/>
      <c r="GW129" s="5"/>
      <c r="GX129" s="5"/>
      <c r="GY129" s="5"/>
      <c r="GZ129" s="5"/>
      <c r="HA129" s="5"/>
      <c r="HB129" s="5"/>
      <c r="HC129" s="5"/>
      <c r="HD129" s="5"/>
      <c r="HE129" s="5"/>
      <c r="HF129" s="5"/>
      <c r="HG129" s="5"/>
      <c r="HH129" s="5"/>
      <c r="HI129" s="5"/>
      <c r="HJ129" s="5"/>
      <c r="HK129" s="5"/>
      <c r="HL129" s="5"/>
      <c r="HM129" s="5"/>
      <c r="HN129" s="5"/>
      <c r="HO129" s="5"/>
      <c r="HP129" s="5"/>
      <c r="HQ129" s="5"/>
      <c r="HR129" s="5"/>
      <c r="HS129" s="5"/>
      <c r="HT129" s="5"/>
      <c r="HU129" s="5"/>
      <c r="HV129" s="5"/>
      <c r="HW129" s="5"/>
      <c r="HX129" s="5"/>
      <c r="HY129" s="5"/>
      <c r="HZ129" s="5"/>
      <c r="IA129" s="5"/>
      <c r="IB129" s="5"/>
      <c r="IC129" s="5"/>
      <c r="ID129" s="5"/>
      <c r="IE129" s="5"/>
      <c r="IF129" s="5"/>
      <c r="IG129" s="5"/>
      <c r="IH129" s="5"/>
      <c r="II129" s="5"/>
      <c r="IJ129" s="5"/>
      <c r="IK129" s="5"/>
      <c r="IL129" s="5"/>
    </row>
    <row r="130" spans="1:11" s="21" customFormat="1" ht="16.5" customHeight="1">
      <c r="A130" s="24"/>
      <c r="B130" s="26" t="s">
        <v>308</v>
      </c>
      <c r="C130" s="56"/>
      <c r="D130" s="57"/>
      <c r="E130" s="57"/>
      <c r="F130" s="57"/>
      <c r="G130" s="61"/>
      <c r="H130" s="61"/>
      <c r="I130" s="20"/>
      <c r="J130" s="20"/>
      <c r="K130" s="5"/>
    </row>
    <row r="131" spans="1:246" ht="16.5" customHeight="1">
      <c r="A131" s="18" t="s">
        <v>350</v>
      </c>
      <c r="B131" s="22" t="s">
        <v>351</v>
      </c>
      <c r="C131" s="55">
        <f aca="true" t="shared" si="38" ref="C131:H131">+C132+C138+C140+C144+C150</f>
        <v>0</v>
      </c>
      <c r="D131" s="55">
        <f t="shared" si="38"/>
        <v>31028000</v>
      </c>
      <c r="E131" s="55">
        <f t="shared" si="38"/>
        <v>31886000</v>
      </c>
      <c r="F131" s="55">
        <f t="shared" si="38"/>
        <v>23738000</v>
      </c>
      <c r="G131" s="55">
        <f t="shared" si="38"/>
        <v>23705752.5</v>
      </c>
      <c r="H131" s="55">
        <f t="shared" si="38"/>
        <v>7557514.69</v>
      </c>
      <c r="I131" s="20"/>
      <c r="J131" s="20"/>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c r="BY131" s="21"/>
      <c r="BZ131" s="21"/>
      <c r="CA131" s="21"/>
      <c r="CB131" s="21"/>
      <c r="CC131" s="21"/>
      <c r="CD131" s="21"/>
      <c r="CE131" s="21"/>
      <c r="CF131" s="21"/>
      <c r="CG131" s="21"/>
      <c r="CH131" s="21"/>
      <c r="CI131" s="21"/>
      <c r="CJ131" s="21"/>
      <c r="CK131" s="21"/>
      <c r="CL131" s="21"/>
      <c r="CM131" s="21"/>
      <c r="CN131" s="21"/>
      <c r="CO131" s="21"/>
      <c r="CP131" s="21"/>
      <c r="CQ131" s="21"/>
      <c r="CR131" s="21"/>
      <c r="CS131" s="21"/>
      <c r="CT131" s="21"/>
      <c r="CU131" s="21"/>
      <c r="CV131" s="21"/>
      <c r="CW131" s="21"/>
      <c r="CX131" s="21"/>
      <c r="CY131" s="21"/>
      <c r="CZ131" s="21"/>
      <c r="DA131" s="21"/>
      <c r="DB131" s="21"/>
      <c r="DC131" s="21"/>
      <c r="DD131" s="21"/>
      <c r="DE131" s="21"/>
      <c r="DF131" s="21"/>
      <c r="DG131" s="21"/>
      <c r="DH131" s="21"/>
      <c r="DI131" s="21"/>
      <c r="DJ131" s="21"/>
      <c r="DK131" s="21"/>
      <c r="DL131" s="21"/>
      <c r="DM131" s="21"/>
      <c r="DN131" s="21"/>
      <c r="DO131" s="21"/>
      <c r="DP131" s="21"/>
      <c r="DQ131" s="21"/>
      <c r="DR131" s="21"/>
      <c r="DS131" s="21"/>
      <c r="DT131" s="21"/>
      <c r="DU131" s="21"/>
      <c r="DV131" s="21"/>
      <c r="DW131" s="21"/>
      <c r="DX131" s="21"/>
      <c r="DY131" s="21"/>
      <c r="DZ131" s="21"/>
      <c r="EA131" s="21"/>
      <c r="EB131" s="21"/>
      <c r="EC131" s="21"/>
      <c r="ED131" s="21"/>
      <c r="EE131" s="21"/>
      <c r="EF131" s="21"/>
      <c r="EG131" s="21"/>
      <c r="EH131" s="21"/>
      <c r="EI131" s="21"/>
      <c r="EJ131" s="21"/>
      <c r="EK131" s="21"/>
      <c r="EL131" s="21"/>
      <c r="EM131" s="21"/>
      <c r="EN131" s="21"/>
      <c r="EO131" s="21"/>
      <c r="EP131" s="21"/>
      <c r="EQ131" s="21"/>
      <c r="ER131" s="21"/>
      <c r="ES131" s="21"/>
      <c r="ET131" s="21"/>
      <c r="EU131" s="21"/>
      <c r="EV131" s="21"/>
      <c r="EW131" s="21"/>
      <c r="EX131" s="21"/>
      <c r="EY131" s="21"/>
      <c r="EZ131" s="21"/>
      <c r="FA131" s="21"/>
      <c r="FB131" s="21"/>
      <c r="FC131" s="21"/>
      <c r="FD131" s="21"/>
      <c r="FE131" s="21"/>
      <c r="FF131" s="21"/>
      <c r="FG131" s="21"/>
      <c r="FH131" s="21"/>
      <c r="FI131" s="21"/>
      <c r="FJ131" s="21"/>
      <c r="FK131" s="21"/>
      <c r="FL131" s="21"/>
      <c r="FM131" s="21"/>
      <c r="FN131" s="21"/>
      <c r="FO131" s="21"/>
      <c r="FP131" s="21"/>
      <c r="FQ131" s="21"/>
      <c r="FR131" s="21"/>
      <c r="FS131" s="21"/>
      <c r="FT131" s="21"/>
      <c r="FU131" s="21"/>
      <c r="FV131" s="21"/>
      <c r="FW131" s="21"/>
      <c r="FX131" s="21"/>
      <c r="FY131" s="21"/>
      <c r="FZ131" s="21"/>
      <c r="GA131" s="21"/>
      <c r="GB131" s="21"/>
      <c r="GC131" s="21"/>
      <c r="GD131" s="21"/>
      <c r="GE131" s="21"/>
      <c r="GF131" s="21"/>
      <c r="GG131" s="21"/>
      <c r="GH131" s="21"/>
      <c r="GI131" s="21"/>
      <c r="GJ131" s="21"/>
      <c r="GK131" s="21"/>
      <c r="GL131" s="21"/>
      <c r="GM131" s="21"/>
      <c r="GN131" s="21"/>
      <c r="GO131" s="21"/>
      <c r="GP131" s="21"/>
      <c r="GQ131" s="21"/>
      <c r="GR131" s="21"/>
      <c r="GS131" s="21"/>
      <c r="GT131" s="21"/>
      <c r="GU131" s="21"/>
      <c r="GV131" s="21"/>
      <c r="GW131" s="21"/>
      <c r="GX131" s="21"/>
      <c r="GY131" s="21"/>
      <c r="GZ131" s="21"/>
      <c r="HA131" s="21"/>
      <c r="HB131" s="21"/>
      <c r="HC131" s="21"/>
      <c r="HD131" s="21"/>
      <c r="HE131" s="21"/>
      <c r="HF131" s="21"/>
      <c r="HG131" s="21"/>
      <c r="HH131" s="21"/>
      <c r="HI131" s="21"/>
      <c r="HJ131" s="21"/>
      <c r="HK131" s="21"/>
      <c r="HL131" s="21"/>
      <c r="HM131" s="21"/>
      <c r="HN131" s="21"/>
      <c r="HO131" s="21"/>
      <c r="HP131" s="21"/>
      <c r="HQ131" s="21"/>
      <c r="HR131" s="21"/>
      <c r="HS131" s="21"/>
      <c r="HT131" s="21"/>
      <c r="HU131" s="21"/>
      <c r="HV131" s="21"/>
      <c r="HW131" s="21"/>
      <c r="HX131" s="21"/>
      <c r="HY131" s="21"/>
      <c r="HZ131" s="21"/>
      <c r="IA131" s="21"/>
      <c r="IB131" s="21"/>
      <c r="IC131" s="21"/>
      <c r="ID131" s="21"/>
      <c r="IE131" s="21"/>
      <c r="IF131" s="21"/>
      <c r="IG131" s="21"/>
      <c r="IH131" s="21"/>
      <c r="II131" s="21"/>
      <c r="IJ131" s="21"/>
      <c r="IK131" s="21"/>
      <c r="IL131" s="21"/>
    </row>
    <row r="132" spans="1:246" ht="16.5" customHeight="1">
      <c r="A132" s="18" t="s">
        <v>352</v>
      </c>
      <c r="B132" s="22" t="s">
        <v>353</v>
      </c>
      <c r="C132" s="54">
        <f aca="true" t="shared" si="39" ref="C132:H132">+C133+C136</f>
        <v>0</v>
      </c>
      <c r="D132" s="54">
        <f t="shared" si="39"/>
        <v>19039000</v>
      </c>
      <c r="E132" s="54">
        <f t="shared" si="39"/>
        <v>18919000</v>
      </c>
      <c r="F132" s="54">
        <f t="shared" si="39"/>
        <v>13846000</v>
      </c>
      <c r="G132" s="54">
        <f t="shared" si="39"/>
        <v>13817362.1</v>
      </c>
      <c r="H132" s="54">
        <f t="shared" si="39"/>
        <v>4623107.79</v>
      </c>
      <c r="I132" s="20"/>
      <c r="J132" s="20"/>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c r="BY132" s="21"/>
      <c r="BZ132" s="21"/>
      <c r="CA132" s="21"/>
      <c r="CB132" s="21"/>
      <c r="CC132" s="21"/>
      <c r="CD132" s="21"/>
      <c r="CE132" s="21"/>
      <c r="CF132" s="21"/>
      <c r="CG132" s="21"/>
      <c r="CH132" s="21"/>
      <c r="CI132" s="21"/>
      <c r="CJ132" s="21"/>
      <c r="CK132" s="21"/>
      <c r="CL132" s="21"/>
      <c r="CM132" s="21"/>
      <c r="CN132" s="21"/>
      <c r="CO132" s="21"/>
      <c r="CP132" s="21"/>
      <c r="CQ132" s="21"/>
      <c r="CR132" s="21"/>
      <c r="CS132" s="21"/>
      <c r="CT132" s="21"/>
      <c r="CU132" s="21"/>
      <c r="CV132" s="21"/>
      <c r="CW132" s="21"/>
      <c r="CX132" s="21"/>
      <c r="CY132" s="21"/>
      <c r="CZ132" s="21"/>
      <c r="DA132" s="21"/>
      <c r="DB132" s="21"/>
      <c r="DC132" s="21"/>
      <c r="DD132" s="21"/>
      <c r="DE132" s="21"/>
      <c r="DF132" s="21"/>
      <c r="DG132" s="21"/>
      <c r="DH132" s="21"/>
      <c r="DI132" s="21"/>
      <c r="DJ132" s="21"/>
      <c r="DK132" s="21"/>
      <c r="DL132" s="21"/>
      <c r="DM132" s="21"/>
      <c r="DN132" s="21"/>
      <c r="DO132" s="21"/>
      <c r="DP132" s="21"/>
      <c r="DQ132" s="21"/>
      <c r="DR132" s="21"/>
      <c r="DS132" s="21"/>
      <c r="DT132" s="21"/>
      <c r="DU132" s="21"/>
      <c r="DV132" s="21"/>
      <c r="DW132" s="21"/>
      <c r="DX132" s="21"/>
      <c r="DY132" s="21"/>
      <c r="DZ132" s="21"/>
      <c r="EA132" s="21"/>
      <c r="EB132" s="21"/>
      <c r="EC132" s="21"/>
      <c r="ED132" s="21"/>
      <c r="EE132" s="21"/>
      <c r="EF132" s="21"/>
      <c r="EG132" s="21"/>
      <c r="EH132" s="21"/>
      <c r="EI132" s="21"/>
      <c r="EJ132" s="21"/>
      <c r="EK132" s="21"/>
      <c r="EL132" s="21"/>
      <c r="EM132" s="21"/>
      <c r="EN132" s="21"/>
      <c r="EO132" s="21"/>
      <c r="EP132" s="21"/>
      <c r="EQ132" s="21"/>
      <c r="ER132" s="21"/>
      <c r="ES132" s="21"/>
      <c r="ET132" s="21"/>
      <c r="EU132" s="21"/>
      <c r="EV132" s="21"/>
      <c r="EW132" s="21"/>
      <c r="EX132" s="21"/>
      <c r="EY132" s="21"/>
      <c r="EZ132" s="21"/>
      <c r="FA132" s="21"/>
      <c r="FB132" s="21"/>
      <c r="FC132" s="21"/>
      <c r="FD132" s="21"/>
      <c r="FE132" s="21"/>
      <c r="FF132" s="21"/>
      <c r="FG132" s="21"/>
      <c r="FH132" s="21"/>
      <c r="FI132" s="21"/>
      <c r="FJ132" s="21"/>
      <c r="FK132" s="21"/>
      <c r="FL132" s="21"/>
      <c r="FM132" s="21"/>
      <c r="FN132" s="21"/>
      <c r="FO132" s="21"/>
      <c r="FP132" s="21"/>
      <c r="FQ132" s="21"/>
      <c r="FR132" s="21"/>
      <c r="FS132" s="21"/>
      <c r="FT132" s="21"/>
      <c r="FU132" s="21"/>
      <c r="FV132" s="21"/>
      <c r="FW132" s="21"/>
      <c r="FX132" s="21"/>
      <c r="FY132" s="21"/>
      <c r="FZ132" s="21"/>
      <c r="GA132" s="21"/>
      <c r="GB132" s="21"/>
      <c r="GC132" s="21"/>
      <c r="GD132" s="21"/>
      <c r="GE132" s="21"/>
      <c r="GF132" s="21"/>
      <c r="GG132" s="21"/>
      <c r="GH132" s="21"/>
      <c r="GI132" s="21"/>
      <c r="GJ132" s="21"/>
      <c r="GK132" s="21"/>
      <c r="GL132" s="21"/>
      <c r="GM132" s="21"/>
      <c r="GN132" s="21"/>
      <c r="GO132" s="21"/>
      <c r="GP132" s="21"/>
      <c r="GQ132" s="21"/>
      <c r="GR132" s="21"/>
      <c r="GS132" s="21"/>
      <c r="GT132" s="21"/>
      <c r="GU132" s="21"/>
      <c r="GV132" s="21"/>
      <c r="GW132" s="21"/>
      <c r="GX132" s="21"/>
      <c r="GY132" s="21"/>
      <c r="GZ132" s="21"/>
      <c r="HA132" s="21"/>
      <c r="HB132" s="21"/>
      <c r="HC132" s="21"/>
      <c r="HD132" s="21"/>
      <c r="HE132" s="21"/>
      <c r="HF132" s="21"/>
      <c r="HG132" s="21"/>
      <c r="HH132" s="21"/>
      <c r="HI132" s="21"/>
      <c r="HJ132" s="21"/>
      <c r="HK132" s="21"/>
      <c r="HL132" s="21"/>
      <c r="HM132" s="21"/>
      <c r="HN132" s="21"/>
      <c r="HO132" s="21"/>
      <c r="HP132" s="21"/>
      <c r="HQ132" s="21"/>
      <c r="HR132" s="21"/>
      <c r="HS132" s="21"/>
      <c r="HT132" s="21"/>
      <c r="HU132" s="21"/>
      <c r="HV132" s="21"/>
      <c r="HW132" s="21"/>
      <c r="HX132" s="21"/>
      <c r="HY132" s="21"/>
      <c r="HZ132" s="21"/>
      <c r="IA132" s="21"/>
      <c r="IB132" s="21"/>
      <c r="IC132" s="21"/>
      <c r="ID132" s="21"/>
      <c r="IE132" s="21"/>
      <c r="IF132" s="21"/>
      <c r="IG132" s="21"/>
      <c r="IH132" s="21"/>
      <c r="II132" s="21"/>
      <c r="IJ132" s="21"/>
      <c r="IK132" s="21"/>
      <c r="IL132" s="21"/>
    </row>
    <row r="133" spans="1:10" s="21" customFormat="1" ht="16.5" customHeight="1">
      <c r="A133" s="24"/>
      <c r="B133" s="43" t="s">
        <v>420</v>
      </c>
      <c r="C133" s="56">
        <f aca="true" t="shared" si="40" ref="C133:H133">C134+C135</f>
        <v>0</v>
      </c>
      <c r="D133" s="56">
        <f t="shared" si="40"/>
        <v>18122000</v>
      </c>
      <c r="E133" s="56">
        <f t="shared" si="40"/>
        <v>18008000</v>
      </c>
      <c r="F133" s="56">
        <f t="shared" si="40"/>
        <v>13160000</v>
      </c>
      <c r="G133" s="56">
        <f t="shared" si="40"/>
        <v>13135467.54</v>
      </c>
      <c r="H133" s="56">
        <f t="shared" si="40"/>
        <v>4405213.23</v>
      </c>
      <c r="I133" s="20"/>
      <c r="J133" s="20"/>
    </row>
    <row r="134" spans="1:31" s="21" customFormat="1" ht="16.5" customHeight="1">
      <c r="A134" s="24"/>
      <c r="B134" s="101" t="s">
        <v>421</v>
      </c>
      <c r="C134" s="56"/>
      <c r="D134" s="56">
        <v>9000000</v>
      </c>
      <c r="E134" s="57">
        <f>4919000+1870500+2500000+8000</f>
        <v>9297500</v>
      </c>
      <c r="F134" s="57">
        <f>4919000+1870500</f>
        <v>6789500</v>
      </c>
      <c r="G134" s="46">
        <f>2130617.22+2130219.66+2105904.3</f>
        <v>6366741.180000001</v>
      </c>
      <c r="H134" s="46">
        <v>2105904.3</v>
      </c>
      <c r="I134" s="46">
        <v>4261741.56</v>
      </c>
      <c r="J134" s="46">
        <v>4261741.56</v>
      </c>
      <c r="K134" s="46">
        <v>4261741.56</v>
      </c>
      <c r="L134" s="46">
        <v>4261741.56</v>
      </c>
      <c r="M134" s="46">
        <v>4261741.56</v>
      </c>
      <c r="N134" s="46">
        <v>4261741.56</v>
      </c>
      <c r="O134" s="46">
        <v>4261741.56</v>
      </c>
      <c r="P134" s="46">
        <v>4261741.56</v>
      </c>
      <c r="Q134" s="46">
        <v>4261741.56</v>
      </c>
      <c r="R134" s="46">
        <v>4261741.56</v>
      </c>
      <c r="S134" s="46">
        <v>4261741.56</v>
      </c>
      <c r="T134" s="46">
        <v>4261741.56</v>
      </c>
      <c r="U134" s="46">
        <v>4261741.56</v>
      </c>
      <c r="V134" s="46">
        <v>4261741.56</v>
      </c>
      <c r="W134" s="46">
        <v>4261741.56</v>
      </c>
      <c r="X134" s="46">
        <v>4261741.56</v>
      </c>
      <c r="Y134" s="46">
        <v>4261741.56</v>
      </c>
      <c r="Z134" s="46">
        <v>4261741.56</v>
      </c>
      <c r="AA134" s="46">
        <v>4261741.56</v>
      </c>
      <c r="AB134" s="46">
        <v>4261741.56</v>
      </c>
      <c r="AC134" s="46">
        <v>4261741.56</v>
      </c>
      <c r="AD134" s="46">
        <v>4261741.56</v>
      </c>
      <c r="AE134" s="46"/>
    </row>
    <row r="135" spans="1:10" s="21" customFormat="1" ht="16.5" customHeight="1">
      <c r="A135" s="24"/>
      <c r="B135" s="101" t="s">
        <v>422</v>
      </c>
      <c r="C135" s="56"/>
      <c r="D135" s="57">
        <v>9122000</v>
      </c>
      <c r="E135" s="57">
        <f>4500000+1870500+2500000-160000</f>
        <v>8710500</v>
      </c>
      <c r="F135" s="57">
        <f>4500000+1870500</f>
        <v>6370500</v>
      </c>
      <c r="G135" s="46">
        <f>1848137.59+2621279.84+2299308.93</f>
        <v>6768726.359999999</v>
      </c>
      <c r="H135" s="46">
        <v>2299308.93</v>
      </c>
      <c r="I135" s="20"/>
      <c r="J135" s="20"/>
    </row>
    <row r="136" spans="1:10" s="21" customFormat="1" ht="16.5" customHeight="1">
      <c r="A136" s="24"/>
      <c r="B136" s="43" t="s">
        <v>355</v>
      </c>
      <c r="C136" s="56"/>
      <c r="D136" s="57">
        <v>917000</v>
      </c>
      <c r="E136" s="57">
        <v>911000</v>
      </c>
      <c r="F136" s="57">
        <v>686000</v>
      </c>
      <c r="G136" s="25">
        <f>233452.56+230547.44+217894.56</f>
        <v>681894.56</v>
      </c>
      <c r="H136" s="25">
        <v>217894.56</v>
      </c>
      <c r="I136" s="20"/>
      <c r="J136" s="20"/>
    </row>
    <row r="137" spans="1:30" s="21" customFormat="1" ht="16.5" customHeight="1">
      <c r="A137" s="24"/>
      <c r="B137" s="26" t="s">
        <v>308</v>
      </c>
      <c r="C137" s="56"/>
      <c r="D137" s="57"/>
      <c r="E137" s="57"/>
      <c r="F137" s="57"/>
      <c r="G137" s="25">
        <f>-407.26-56.53-1939.97</f>
        <v>-2403.76</v>
      </c>
      <c r="H137" s="25">
        <v>-1939.97</v>
      </c>
      <c r="I137" s="25">
        <v>-407.26</v>
      </c>
      <c r="J137" s="25">
        <v>-407.26</v>
      </c>
      <c r="K137" s="25">
        <v>-407.26</v>
      </c>
      <c r="L137" s="25">
        <v>-407.26</v>
      </c>
      <c r="M137" s="25">
        <v>-407.26</v>
      </c>
      <c r="N137" s="25">
        <v>-407.26</v>
      </c>
      <c r="O137" s="25">
        <v>-407.26</v>
      </c>
      <c r="P137" s="25">
        <v>-407.26</v>
      </c>
      <c r="Q137" s="25">
        <v>-407.26</v>
      </c>
      <c r="R137" s="25">
        <v>-407.26</v>
      </c>
      <c r="S137" s="25">
        <v>-407.26</v>
      </c>
      <c r="T137" s="25">
        <v>-407.26</v>
      </c>
      <c r="U137" s="25">
        <v>-407.26</v>
      </c>
      <c r="V137" s="25">
        <v>-407.26</v>
      </c>
      <c r="W137" s="25">
        <v>-407.26</v>
      </c>
      <c r="X137" s="25">
        <v>-407.26</v>
      </c>
      <c r="Y137" s="25">
        <v>-407.26</v>
      </c>
      <c r="Z137" s="25">
        <v>-407.26</v>
      </c>
      <c r="AA137" s="25">
        <v>-407.26</v>
      </c>
      <c r="AB137" s="25">
        <v>-407.26</v>
      </c>
      <c r="AC137" s="25">
        <v>-407.26</v>
      </c>
      <c r="AD137" s="25">
        <v>-407.26</v>
      </c>
    </row>
    <row r="138" spans="1:10" s="21" customFormat="1" ht="16.5" customHeight="1">
      <c r="A138" s="24" t="s">
        <v>356</v>
      </c>
      <c r="B138" s="44" t="s">
        <v>357</v>
      </c>
      <c r="C138" s="56"/>
      <c r="D138" s="57">
        <v>6925000</v>
      </c>
      <c r="E138" s="57">
        <v>7795000</v>
      </c>
      <c r="F138" s="57">
        <v>6020000</v>
      </c>
      <c r="G138" s="56">
        <f>1670000+2700000+1650000</f>
        <v>6020000</v>
      </c>
      <c r="H138" s="56">
        <v>1650000</v>
      </c>
      <c r="I138" s="20"/>
      <c r="J138" s="20"/>
    </row>
    <row r="139" spans="1:10" s="21" customFormat="1" ht="16.5" customHeight="1">
      <c r="A139" s="24"/>
      <c r="B139" s="26" t="s">
        <v>308</v>
      </c>
      <c r="C139" s="56"/>
      <c r="D139" s="57"/>
      <c r="E139" s="57"/>
      <c r="F139" s="57"/>
      <c r="G139" s="25"/>
      <c r="H139" s="25"/>
      <c r="I139" s="20"/>
      <c r="J139" s="20"/>
    </row>
    <row r="140" spans="1:246" s="21" customFormat="1" ht="16.5" customHeight="1">
      <c r="A140" s="18" t="s">
        <v>358</v>
      </c>
      <c r="B140" s="45" t="s">
        <v>359</v>
      </c>
      <c r="C140" s="56">
        <f aca="true" t="shared" si="41" ref="C140:I140">+C141+C142</f>
        <v>0</v>
      </c>
      <c r="D140" s="56">
        <f t="shared" si="41"/>
        <v>174000</v>
      </c>
      <c r="E140" s="56">
        <f t="shared" si="41"/>
        <v>231000</v>
      </c>
      <c r="F140" s="56">
        <f t="shared" si="41"/>
        <v>174000</v>
      </c>
      <c r="G140" s="56">
        <f t="shared" si="41"/>
        <v>172223.4</v>
      </c>
      <c r="H140" s="56">
        <f t="shared" si="41"/>
        <v>56223.4</v>
      </c>
      <c r="I140" s="56">
        <f t="shared" si="41"/>
        <v>0</v>
      </c>
      <c r="J140" s="20"/>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c r="CC140" s="5"/>
      <c r="CD140" s="5"/>
      <c r="CE140" s="5"/>
      <c r="CF140" s="5"/>
      <c r="CG140" s="5"/>
      <c r="CH140" s="5"/>
      <c r="CI140" s="5"/>
      <c r="CJ140" s="5"/>
      <c r="CK140" s="5"/>
      <c r="CL140" s="5"/>
      <c r="CM140" s="5"/>
      <c r="CN140" s="5"/>
      <c r="CO140" s="5"/>
      <c r="CP140" s="5"/>
      <c r="CQ140" s="5"/>
      <c r="CR140" s="5"/>
      <c r="CS140" s="5"/>
      <c r="CT140" s="5"/>
      <c r="CU140" s="5"/>
      <c r="CV140" s="5"/>
      <c r="CW140" s="5"/>
      <c r="CX140" s="5"/>
      <c r="CY140" s="5"/>
      <c r="CZ140" s="5"/>
      <c r="DA140" s="5"/>
      <c r="DB140" s="5"/>
      <c r="DC140" s="5"/>
      <c r="DD140" s="5"/>
      <c r="DE140" s="5"/>
      <c r="DF140" s="5"/>
      <c r="DG140" s="5"/>
      <c r="DH140" s="5"/>
      <c r="DI140" s="5"/>
      <c r="DJ140" s="5"/>
      <c r="DK140" s="5"/>
      <c r="DL140" s="5"/>
      <c r="DM140" s="5"/>
      <c r="DN140" s="5"/>
      <c r="DO140" s="5"/>
      <c r="DP140" s="5"/>
      <c r="DQ140" s="5"/>
      <c r="DR140" s="5"/>
      <c r="DS140" s="5"/>
      <c r="DT140" s="5"/>
      <c r="DU140" s="5"/>
      <c r="DV140" s="5"/>
      <c r="DW140" s="5"/>
      <c r="DX140" s="5"/>
      <c r="DY140" s="5"/>
      <c r="DZ140" s="5"/>
      <c r="EA140" s="5"/>
      <c r="EB140" s="5"/>
      <c r="EC140" s="5"/>
      <c r="ED140" s="5"/>
      <c r="EE140" s="5"/>
      <c r="EF140" s="5"/>
      <c r="EG140" s="5"/>
      <c r="EH140" s="5"/>
      <c r="EI140" s="5"/>
      <c r="EJ140" s="5"/>
      <c r="EK140" s="5"/>
      <c r="EL140" s="5"/>
      <c r="EM140" s="5"/>
      <c r="EN140" s="5"/>
      <c r="EO140" s="5"/>
      <c r="EP140" s="5"/>
      <c r="EQ140" s="5"/>
      <c r="ER140" s="5"/>
      <c r="ES140" s="5"/>
      <c r="ET140" s="5"/>
      <c r="EU140" s="5"/>
      <c r="EV140" s="5"/>
      <c r="EW140" s="5"/>
      <c r="EX140" s="5"/>
      <c r="EY140" s="5"/>
      <c r="EZ140" s="5"/>
      <c r="FA140" s="5"/>
      <c r="FB140" s="5"/>
      <c r="FC140" s="5"/>
      <c r="FD140" s="5"/>
      <c r="FE140" s="5"/>
      <c r="FF140" s="5"/>
      <c r="FG140" s="5"/>
      <c r="FH140" s="5"/>
      <c r="FI140" s="5"/>
      <c r="FJ140" s="5"/>
      <c r="FK140" s="5"/>
      <c r="FL140" s="5"/>
      <c r="FM140" s="5"/>
      <c r="FN140" s="5"/>
      <c r="FO140" s="5"/>
      <c r="FP140" s="5"/>
      <c r="FQ140" s="5"/>
      <c r="FR140" s="5"/>
      <c r="FS140" s="5"/>
      <c r="FT140" s="5"/>
      <c r="FU140" s="5"/>
      <c r="FV140" s="5"/>
      <c r="FW140" s="5"/>
      <c r="FX140" s="5"/>
      <c r="FY140" s="5"/>
      <c r="FZ140" s="5"/>
      <c r="GA140" s="5"/>
      <c r="GB140" s="5"/>
      <c r="GC140" s="5"/>
      <c r="GD140" s="5"/>
      <c r="GE140" s="5"/>
      <c r="GF140" s="5"/>
      <c r="GG140" s="5"/>
      <c r="GH140" s="5"/>
      <c r="GI140" s="5"/>
      <c r="GJ140" s="5"/>
      <c r="GK140" s="5"/>
      <c r="GL140" s="5"/>
      <c r="GM140" s="5"/>
      <c r="GN140" s="5"/>
      <c r="GO140" s="5"/>
      <c r="GP140" s="5"/>
      <c r="GQ140" s="5"/>
      <c r="GR140" s="5"/>
      <c r="GS140" s="5"/>
      <c r="GT140" s="5"/>
      <c r="GU140" s="5"/>
      <c r="GV140" s="5"/>
      <c r="GW140" s="5"/>
      <c r="GX140" s="5"/>
      <c r="GY140" s="5"/>
      <c r="GZ140" s="5"/>
      <c r="HA140" s="5"/>
      <c r="HB140" s="5"/>
      <c r="HC140" s="5"/>
      <c r="HD140" s="5"/>
      <c r="HE140" s="5"/>
      <c r="HF140" s="5"/>
      <c r="HG140" s="5"/>
      <c r="HH140" s="5"/>
      <c r="HI140" s="5"/>
      <c r="HJ140" s="5"/>
      <c r="HK140" s="5"/>
      <c r="HL140" s="5"/>
      <c r="HM140" s="5"/>
      <c r="HN140" s="5"/>
      <c r="HO140" s="5"/>
      <c r="HP140" s="5"/>
      <c r="HQ140" s="5"/>
      <c r="HR140" s="5"/>
      <c r="HS140" s="5"/>
      <c r="HT140" s="5"/>
      <c r="HU140" s="5"/>
      <c r="HV140" s="5"/>
      <c r="HW140" s="5"/>
      <c r="HX140" s="5"/>
      <c r="HY140" s="5"/>
      <c r="HZ140" s="5"/>
      <c r="IA140" s="5"/>
      <c r="IB140" s="5"/>
      <c r="IC140" s="5"/>
      <c r="ID140" s="5"/>
      <c r="IE140" s="5"/>
      <c r="IF140" s="5"/>
      <c r="IG140" s="5"/>
      <c r="IH140" s="5"/>
      <c r="II140" s="5"/>
      <c r="IJ140" s="5"/>
      <c r="IK140" s="5"/>
      <c r="IL140" s="5"/>
    </row>
    <row r="141" spans="1:246" s="21" customFormat="1" ht="16.5" customHeight="1">
      <c r="A141" s="24"/>
      <c r="B141" s="43" t="s">
        <v>354</v>
      </c>
      <c r="C141" s="56"/>
      <c r="D141" s="57">
        <v>174000</v>
      </c>
      <c r="E141" s="57">
        <v>231000</v>
      </c>
      <c r="F141" s="57">
        <v>174000</v>
      </c>
      <c r="G141" s="46">
        <f>58000+58000+56223.4</f>
        <v>172223.4</v>
      </c>
      <c r="H141" s="46">
        <v>56223.4</v>
      </c>
      <c r="I141" s="20"/>
      <c r="J141" s="20"/>
      <c r="K141" s="5"/>
      <c r="L141" s="46"/>
      <c r="M141" s="46"/>
      <c r="N141" s="46"/>
      <c r="O141" s="46"/>
      <c r="P141" s="46"/>
      <c r="Q141" s="46"/>
      <c r="R141" s="46"/>
      <c r="S141" s="46"/>
      <c r="T141" s="46"/>
      <c r="U141" s="46"/>
      <c r="V141" s="46"/>
      <c r="W141" s="46"/>
      <c r="X141" s="46"/>
      <c r="Y141" s="46"/>
      <c r="Z141" s="46"/>
      <c r="AA141" s="46"/>
      <c r="AB141" s="46"/>
      <c r="AC141" s="46"/>
      <c r="AD141" s="46"/>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c r="CC141" s="5"/>
      <c r="CD141" s="5"/>
      <c r="CE141" s="5"/>
      <c r="CF141" s="5"/>
      <c r="CG141" s="5"/>
      <c r="CH141" s="5"/>
      <c r="CI141" s="5"/>
      <c r="CJ141" s="5"/>
      <c r="CK141" s="5"/>
      <c r="CL141" s="5"/>
      <c r="CM141" s="5"/>
      <c r="CN141" s="5"/>
      <c r="CO141" s="5"/>
      <c r="CP141" s="5"/>
      <c r="CQ141" s="5"/>
      <c r="CR141" s="5"/>
      <c r="CS141" s="5"/>
      <c r="CT141" s="5"/>
      <c r="CU141" s="5"/>
      <c r="CV141" s="5"/>
      <c r="CW141" s="5"/>
      <c r="CX141" s="5"/>
      <c r="CY141" s="5"/>
      <c r="CZ141" s="5"/>
      <c r="DA141" s="5"/>
      <c r="DB141" s="5"/>
      <c r="DC141" s="5"/>
      <c r="DD141" s="5"/>
      <c r="DE141" s="5"/>
      <c r="DF141" s="5"/>
      <c r="DG141" s="5"/>
      <c r="DH141" s="5"/>
      <c r="DI141" s="5"/>
      <c r="DJ141" s="5"/>
      <c r="DK141" s="5"/>
      <c r="DL141" s="5"/>
      <c r="DM141" s="5"/>
      <c r="DN141" s="5"/>
      <c r="DO141" s="5"/>
      <c r="DP141" s="5"/>
      <c r="DQ141" s="5"/>
      <c r="DR141" s="5"/>
      <c r="DS141" s="5"/>
      <c r="DT141" s="5"/>
      <c r="DU141" s="5"/>
      <c r="DV141" s="5"/>
      <c r="DW141" s="5"/>
      <c r="DX141" s="5"/>
      <c r="DY141" s="5"/>
      <c r="DZ141" s="5"/>
      <c r="EA141" s="5"/>
      <c r="EB141" s="5"/>
      <c r="EC141" s="5"/>
      <c r="ED141" s="5"/>
      <c r="EE141" s="5"/>
      <c r="EF141" s="5"/>
      <c r="EG141" s="5"/>
      <c r="EH141" s="5"/>
      <c r="EI141" s="5"/>
      <c r="EJ141" s="5"/>
      <c r="EK141" s="5"/>
      <c r="EL141" s="5"/>
      <c r="EM141" s="5"/>
      <c r="EN141" s="5"/>
      <c r="EO141" s="5"/>
      <c r="EP141" s="5"/>
      <c r="EQ141" s="5"/>
      <c r="ER141" s="5"/>
      <c r="ES141" s="5"/>
      <c r="ET141" s="5"/>
      <c r="EU141" s="5"/>
      <c r="EV141" s="5"/>
      <c r="EW141" s="5"/>
      <c r="EX141" s="5"/>
      <c r="EY141" s="5"/>
      <c r="EZ141" s="5"/>
      <c r="FA141" s="5"/>
      <c r="FB141" s="5"/>
      <c r="FC141" s="5"/>
      <c r="FD141" s="5"/>
      <c r="FE141" s="5"/>
      <c r="FF141" s="5"/>
      <c r="FG141" s="5"/>
      <c r="FH141" s="5"/>
      <c r="FI141" s="5"/>
      <c r="FJ141" s="5"/>
      <c r="FK141" s="5"/>
      <c r="FL141" s="5"/>
      <c r="FM141" s="5"/>
      <c r="FN141" s="5"/>
      <c r="FO141" s="5"/>
      <c r="FP141" s="5"/>
      <c r="FQ141" s="5"/>
      <c r="FR141" s="5"/>
      <c r="FS141" s="5"/>
      <c r="FT141" s="5"/>
      <c r="FU141" s="5"/>
      <c r="FV141" s="5"/>
      <c r="FW141" s="5"/>
      <c r="FX141" s="5"/>
      <c r="FY141" s="5"/>
      <c r="FZ141" s="5"/>
      <c r="GA141" s="5"/>
      <c r="GB141" s="5"/>
      <c r="GC141" s="5"/>
      <c r="GD141" s="5"/>
      <c r="GE141" s="5"/>
      <c r="GF141" s="5"/>
      <c r="GG141" s="5"/>
      <c r="GH141" s="5"/>
      <c r="GI141" s="5"/>
      <c r="GJ141" s="5"/>
      <c r="GK141" s="5"/>
      <c r="GL141" s="5"/>
      <c r="GM141" s="5"/>
      <c r="GN141" s="5"/>
      <c r="GO141" s="5"/>
      <c r="GP141" s="5"/>
      <c r="GQ141" s="5"/>
      <c r="GR141" s="5"/>
      <c r="GS141" s="5"/>
      <c r="GT141" s="5"/>
      <c r="GU141" s="5"/>
      <c r="GV141" s="5"/>
      <c r="GW141" s="5"/>
      <c r="GX141" s="5"/>
      <c r="GY141" s="5"/>
      <c r="GZ141" s="5"/>
      <c r="HA141" s="5"/>
      <c r="HB141" s="5"/>
      <c r="HC141" s="5"/>
      <c r="HD141" s="5"/>
      <c r="HE141" s="5"/>
      <c r="HF141" s="5"/>
      <c r="HG141" s="5"/>
      <c r="HH141" s="5"/>
      <c r="HI141" s="5"/>
      <c r="HJ141" s="5"/>
      <c r="HK141" s="5"/>
      <c r="HL141" s="5"/>
      <c r="HM141" s="5"/>
      <c r="HN141" s="5"/>
      <c r="HO141" s="5"/>
      <c r="HP141" s="5"/>
      <c r="HQ141" s="5"/>
      <c r="HR141" s="5"/>
      <c r="HS141" s="5"/>
      <c r="HT141" s="5"/>
      <c r="HU141" s="5"/>
      <c r="HV141" s="5"/>
      <c r="HW141" s="5"/>
      <c r="HX141" s="5"/>
      <c r="HY141" s="5"/>
      <c r="HZ141" s="5"/>
      <c r="IA141" s="5"/>
      <c r="IB141" s="5"/>
      <c r="IC141" s="5"/>
      <c r="ID141" s="5"/>
      <c r="IE141" s="5"/>
      <c r="IF141" s="5"/>
      <c r="IG141" s="5"/>
      <c r="IH141" s="5"/>
      <c r="II141" s="5"/>
      <c r="IJ141" s="5"/>
      <c r="IK141" s="5"/>
      <c r="IL141" s="5"/>
    </row>
    <row r="142" spans="1:246" s="21" customFormat="1" ht="16.5" customHeight="1">
      <c r="A142" s="24"/>
      <c r="B142" s="43" t="s">
        <v>360</v>
      </c>
      <c r="C142" s="56"/>
      <c r="D142" s="57"/>
      <c r="E142" s="57"/>
      <c r="F142" s="57"/>
      <c r="G142" s="46"/>
      <c r="H142" s="46"/>
      <c r="I142" s="20"/>
      <c r="J142" s="20"/>
      <c r="K142" s="46"/>
      <c r="L142" s="6"/>
      <c r="M142" s="6"/>
      <c r="N142" s="6"/>
      <c r="O142" s="6"/>
      <c r="P142" s="6"/>
      <c r="Q142" s="6"/>
      <c r="R142" s="6"/>
      <c r="S142" s="6"/>
      <c r="T142" s="6"/>
      <c r="U142" s="6"/>
      <c r="V142" s="6"/>
      <c r="W142" s="6"/>
      <c r="X142" s="6"/>
      <c r="Y142" s="6"/>
      <c r="Z142" s="6"/>
      <c r="AA142" s="6"/>
      <c r="AB142" s="6"/>
      <c r="AC142" s="6"/>
      <c r="AD142" s="6"/>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c r="CC142" s="5"/>
      <c r="CD142" s="5"/>
      <c r="CE142" s="5"/>
      <c r="CF142" s="5"/>
      <c r="CG142" s="5"/>
      <c r="CH142" s="5"/>
      <c r="CI142" s="5"/>
      <c r="CJ142" s="5"/>
      <c r="CK142" s="5"/>
      <c r="CL142" s="5"/>
      <c r="CM142" s="5"/>
      <c r="CN142" s="5"/>
      <c r="CO142" s="5"/>
      <c r="CP142" s="5"/>
      <c r="CQ142" s="5"/>
      <c r="CR142" s="5"/>
      <c r="CS142" s="5"/>
      <c r="CT142" s="5"/>
      <c r="CU142" s="5"/>
      <c r="CV142" s="5"/>
      <c r="CW142" s="5"/>
      <c r="CX142" s="5"/>
      <c r="CY142" s="5"/>
      <c r="CZ142" s="5"/>
      <c r="DA142" s="5"/>
      <c r="DB142" s="5"/>
      <c r="DC142" s="5"/>
      <c r="DD142" s="5"/>
      <c r="DE142" s="5"/>
      <c r="DF142" s="5"/>
      <c r="DG142" s="5"/>
      <c r="DH142" s="5"/>
      <c r="DI142" s="5"/>
      <c r="DJ142" s="5"/>
      <c r="DK142" s="5"/>
      <c r="DL142" s="5"/>
      <c r="DM142" s="5"/>
      <c r="DN142" s="5"/>
      <c r="DO142" s="5"/>
      <c r="DP142" s="5"/>
      <c r="DQ142" s="5"/>
      <c r="DR142" s="5"/>
      <c r="DS142" s="5"/>
      <c r="DT142" s="5"/>
      <c r="DU142" s="5"/>
      <c r="DV142" s="5"/>
      <c r="DW142" s="5"/>
      <c r="DX142" s="5"/>
      <c r="DY142" s="5"/>
      <c r="DZ142" s="5"/>
      <c r="EA142" s="5"/>
      <c r="EB142" s="5"/>
      <c r="EC142" s="5"/>
      <c r="ED142" s="5"/>
      <c r="EE142" s="5"/>
      <c r="EF142" s="5"/>
      <c r="EG142" s="5"/>
      <c r="EH142" s="5"/>
      <c r="EI142" s="5"/>
      <c r="EJ142" s="5"/>
      <c r="EK142" s="5"/>
      <c r="EL142" s="5"/>
      <c r="EM142" s="5"/>
      <c r="EN142" s="5"/>
      <c r="EO142" s="5"/>
      <c r="EP142" s="5"/>
      <c r="EQ142" s="5"/>
      <c r="ER142" s="5"/>
      <c r="ES142" s="5"/>
      <c r="ET142" s="5"/>
      <c r="EU142" s="5"/>
      <c r="EV142" s="5"/>
      <c r="EW142" s="5"/>
      <c r="EX142" s="5"/>
      <c r="EY142" s="5"/>
      <c r="EZ142" s="5"/>
      <c r="FA142" s="5"/>
      <c r="FB142" s="5"/>
      <c r="FC142" s="5"/>
      <c r="FD142" s="5"/>
      <c r="FE142" s="5"/>
      <c r="FF142" s="5"/>
      <c r="FG142" s="5"/>
      <c r="FH142" s="5"/>
      <c r="FI142" s="5"/>
      <c r="FJ142" s="5"/>
      <c r="FK142" s="5"/>
      <c r="FL142" s="5"/>
      <c r="FM142" s="5"/>
      <c r="FN142" s="5"/>
      <c r="FO142" s="5"/>
      <c r="FP142" s="5"/>
      <c r="FQ142" s="5"/>
      <c r="FR142" s="5"/>
      <c r="FS142" s="5"/>
      <c r="FT142" s="5"/>
      <c r="FU142" s="5"/>
      <c r="FV142" s="5"/>
      <c r="FW142" s="5"/>
      <c r="FX142" s="5"/>
      <c r="FY142" s="5"/>
      <c r="FZ142" s="5"/>
      <c r="GA142" s="5"/>
      <c r="GB142" s="5"/>
      <c r="GC142" s="5"/>
      <c r="GD142" s="5"/>
      <c r="GE142" s="5"/>
      <c r="GF142" s="5"/>
      <c r="GG142" s="5"/>
      <c r="GH142" s="5"/>
      <c r="GI142" s="5"/>
      <c r="GJ142" s="5"/>
      <c r="GK142" s="5"/>
      <c r="GL142" s="5"/>
      <c r="GM142" s="5"/>
      <c r="GN142" s="5"/>
      <c r="GO142" s="5"/>
      <c r="GP142" s="5"/>
      <c r="GQ142" s="5"/>
      <c r="GR142" s="5"/>
      <c r="GS142" s="5"/>
      <c r="GT142" s="5"/>
      <c r="GU142" s="5"/>
      <c r="GV142" s="5"/>
      <c r="GW142" s="5"/>
      <c r="GX142" s="5"/>
      <c r="GY142" s="5"/>
      <c r="GZ142" s="5"/>
      <c r="HA142" s="5"/>
      <c r="HB142" s="5"/>
      <c r="HC142" s="5"/>
      <c r="HD142" s="5"/>
      <c r="HE142" s="5"/>
      <c r="HF142" s="5"/>
      <c r="HG142" s="5"/>
      <c r="HH142" s="5"/>
      <c r="HI142" s="5"/>
      <c r="HJ142" s="5"/>
      <c r="HK142" s="5"/>
      <c r="HL142" s="5"/>
      <c r="HM142" s="5"/>
      <c r="HN142" s="5"/>
      <c r="HO142" s="5"/>
      <c r="HP142" s="5"/>
      <c r="HQ142" s="5"/>
      <c r="HR142" s="5"/>
      <c r="HS142" s="5"/>
      <c r="HT142" s="5"/>
      <c r="HU142" s="5"/>
      <c r="HV142" s="5"/>
      <c r="HW142" s="5"/>
      <c r="HX142" s="5"/>
      <c r="HY142" s="5"/>
      <c r="HZ142" s="5"/>
      <c r="IA142" s="5"/>
      <c r="IB142" s="5"/>
      <c r="IC142" s="5"/>
      <c r="ID142" s="5"/>
      <c r="IE142" s="5"/>
      <c r="IF142" s="5"/>
      <c r="IG142" s="5"/>
      <c r="IH142" s="5"/>
      <c r="II142" s="5"/>
      <c r="IJ142" s="5"/>
      <c r="IK142" s="5"/>
      <c r="IL142" s="5"/>
    </row>
    <row r="143" spans="1:11" ht="16.5" customHeight="1">
      <c r="A143" s="24"/>
      <c r="B143" s="26" t="s">
        <v>308</v>
      </c>
      <c r="C143" s="56"/>
      <c r="D143" s="57"/>
      <c r="E143" s="57"/>
      <c r="F143" s="57"/>
      <c r="G143" s="46"/>
      <c r="H143" s="46"/>
      <c r="I143" s="20"/>
      <c r="J143" s="20"/>
      <c r="K143" s="6"/>
    </row>
    <row r="144" spans="1:10" ht="16.5" customHeight="1">
      <c r="A144" s="18" t="s">
        <v>361</v>
      </c>
      <c r="B144" s="45" t="s">
        <v>362</v>
      </c>
      <c r="C144" s="54">
        <f aca="true" t="shared" si="42" ref="C144:H144">+C145+C146+C147+C148</f>
        <v>0</v>
      </c>
      <c r="D144" s="54">
        <f t="shared" si="42"/>
        <v>4054000</v>
      </c>
      <c r="E144" s="54">
        <f t="shared" si="42"/>
        <v>4078000</v>
      </c>
      <c r="F144" s="54">
        <f t="shared" si="42"/>
        <v>3044000</v>
      </c>
      <c r="G144" s="54">
        <f t="shared" si="42"/>
        <v>3043240</v>
      </c>
      <c r="H144" s="54">
        <f t="shared" si="42"/>
        <v>1012580</v>
      </c>
      <c r="I144" s="20"/>
      <c r="J144" s="20"/>
    </row>
    <row r="145" spans="1:246" ht="15">
      <c r="A145" s="24"/>
      <c r="B145" s="25" t="s">
        <v>363</v>
      </c>
      <c r="C145" s="56"/>
      <c r="D145" s="57">
        <v>4036000</v>
      </c>
      <c r="E145" s="57">
        <v>4062000</v>
      </c>
      <c r="F145" s="57">
        <v>3032000</v>
      </c>
      <c r="G145" s="46">
        <f>1013910+1009090+1009000</f>
        <v>3032000</v>
      </c>
      <c r="H145" s="46">
        <v>1009000</v>
      </c>
      <c r="I145" s="20"/>
      <c r="J145" s="20"/>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c r="CJ145" s="21"/>
      <c r="CK145" s="21"/>
      <c r="CL145" s="21"/>
      <c r="CM145" s="21"/>
      <c r="CN145" s="21"/>
      <c r="CO145" s="21"/>
      <c r="CP145" s="21"/>
      <c r="CQ145" s="21"/>
      <c r="CR145" s="21"/>
      <c r="CS145" s="21"/>
      <c r="CT145" s="21"/>
      <c r="CU145" s="21"/>
      <c r="CV145" s="21"/>
      <c r="CW145" s="21"/>
      <c r="CX145" s="21"/>
      <c r="CY145" s="21"/>
      <c r="CZ145" s="21"/>
      <c r="DA145" s="21"/>
      <c r="DB145" s="21"/>
      <c r="DC145" s="21"/>
      <c r="DD145" s="21"/>
      <c r="DE145" s="21"/>
      <c r="DF145" s="21"/>
      <c r="DG145" s="21"/>
      <c r="DH145" s="21"/>
      <c r="DI145" s="21"/>
      <c r="DJ145" s="21"/>
      <c r="DK145" s="21"/>
      <c r="DL145" s="21"/>
      <c r="DM145" s="21"/>
      <c r="DN145" s="21"/>
      <c r="DO145" s="21"/>
      <c r="DP145" s="21"/>
      <c r="DQ145" s="21"/>
      <c r="DR145" s="21"/>
      <c r="DS145" s="21"/>
      <c r="DT145" s="21"/>
      <c r="DU145" s="21"/>
      <c r="DV145" s="21"/>
      <c r="DW145" s="21"/>
      <c r="DX145" s="21"/>
      <c r="DY145" s="21"/>
      <c r="DZ145" s="21"/>
      <c r="EA145" s="21"/>
      <c r="EB145" s="21"/>
      <c r="EC145" s="21"/>
      <c r="ED145" s="21"/>
      <c r="EE145" s="21"/>
      <c r="EF145" s="21"/>
      <c r="EG145" s="21"/>
      <c r="EH145" s="21"/>
      <c r="EI145" s="21"/>
      <c r="EJ145" s="21"/>
      <c r="EK145" s="21"/>
      <c r="EL145" s="21"/>
      <c r="EM145" s="21"/>
      <c r="EN145" s="21"/>
      <c r="EO145" s="21"/>
      <c r="EP145" s="21"/>
      <c r="EQ145" s="21"/>
      <c r="ER145" s="21"/>
      <c r="ES145" s="21"/>
      <c r="ET145" s="21"/>
      <c r="EU145" s="21"/>
      <c r="EV145" s="21"/>
      <c r="EW145" s="21"/>
      <c r="EX145" s="21"/>
      <c r="EY145" s="21"/>
      <c r="EZ145" s="21"/>
      <c r="FA145" s="21"/>
      <c r="FB145" s="21"/>
      <c r="FC145" s="21"/>
      <c r="FD145" s="21"/>
      <c r="FE145" s="21"/>
      <c r="FF145" s="21"/>
      <c r="FG145" s="21"/>
      <c r="FH145" s="21"/>
      <c r="FI145" s="21"/>
      <c r="FJ145" s="21"/>
      <c r="FK145" s="21"/>
      <c r="FL145" s="21"/>
      <c r="FM145" s="21"/>
      <c r="FN145" s="21"/>
      <c r="FO145" s="21"/>
      <c r="FP145" s="21"/>
      <c r="FQ145" s="21"/>
      <c r="FR145" s="21"/>
      <c r="FS145" s="21"/>
      <c r="FT145" s="21"/>
      <c r="FU145" s="21"/>
      <c r="FV145" s="21"/>
      <c r="FW145" s="21"/>
      <c r="FX145" s="21"/>
      <c r="FY145" s="21"/>
      <c r="FZ145" s="21"/>
      <c r="GA145" s="21"/>
      <c r="GB145" s="21"/>
      <c r="GC145" s="21"/>
      <c r="GD145" s="21"/>
      <c r="GE145" s="21"/>
      <c r="GF145" s="21"/>
      <c r="GG145" s="21"/>
      <c r="GH145" s="21"/>
      <c r="GI145" s="21"/>
      <c r="GJ145" s="21"/>
      <c r="GK145" s="21"/>
      <c r="GL145" s="21"/>
      <c r="GM145" s="21"/>
      <c r="GN145" s="21"/>
      <c r="GO145" s="21"/>
      <c r="GP145" s="21"/>
      <c r="GQ145" s="21"/>
      <c r="GR145" s="21"/>
      <c r="GS145" s="21"/>
      <c r="GT145" s="21"/>
      <c r="GU145" s="21"/>
      <c r="GV145" s="21"/>
      <c r="GW145" s="21"/>
      <c r="GX145" s="21"/>
      <c r="GY145" s="21"/>
      <c r="GZ145" s="21"/>
      <c r="HA145" s="21"/>
      <c r="HB145" s="21"/>
      <c r="HC145" s="21"/>
      <c r="HD145" s="21"/>
      <c r="HE145" s="21"/>
      <c r="HF145" s="21"/>
      <c r="HG145" s="21"/>
      <c r="HH145" s="21"/>
      <c r="HI145" s="21"/>
      <c r="HJ145" s="21"/>
      <c r="HK145" s="21"/>
      <c r="HL145" s="21"/>
      <c r="HM145" s="21"/>
      <c r="HN145" s="21"/>
      <c r="HO145" s="21"/>
      <c r="HP145" s="21"/>
      <c r="HQ145" s="21"/>
      <c r="HR145" s="21"/>
      <c r="HS145" s="21"/>
      <c r="HT145" s="21"/>
      <c r="HU145" s="21"/>
      <c r="HV145" s="21"/>
      <c r="HW145" s="21"/>
      <c r="HX145" s="21"/>
      <c r="HY145" s="21"/>
      <c r="HZ145" s="21"/>
      <c r="IA145" s="21"/>
      <c r="IB145" s="21"/>
      <c r="IC145" s="21"/>
      <c r="ID145" s="21"/>
      <c r="IE145" s="21"/>
      <c r="IF145" s="21"/>
      <c r="IG145" s="21"/>
      <c r="IH145" s="21"/>
      <c r="II145" s="21"/>
      <c r="IJ145" s="21"/>
      <c r="IK145" s="21"/>
      <c r="IL145" s="21"/>
    </row>
    <row r="146" spans="1:11" ht="30">
      <c r="A146" s="24"/>
      <c r="B146" s="25" t="s">
        <v>364</v>
      </c>
      <c r="C146" s="56"/>
      <c r="D146" s="57"/>
      <c r="E146" s="57"/>
      <c r="F146" s="57"/>
      <c r="G146" s="46"/>
      <c r="H146" s="46"/>
      <c r="I146" s="20"/>
      <c r="J146" s="20"/>
      <c r="K146" s="21"/>
    </row>
    <row r="147" spans="1:10" ht="30">
      <c r="A147" s="24"/>
      <c r="B147" s="25" t="s">
        <v>365</v>
      </c>
      <c r="C147" s="56"/>
      <c r="D147" s="57">
        <v>18000</v>
      </c>
      <c r="E147" s="57">
        <v>16000</v>
      </c>
      <c r="F147" s="57">
        <v>12000</v>
      </c>
      <c r="G147" s="46">
        <f>3420+4240+3580</f>
        <v>11240</v>
      </c>
      <c r="H147" s="46">
        <v>3580</v>
      </c>
      <c r="I147" s="20"/>
      <c r="J147" s="20"/>
    </row>
    <row r="148" spans="1:246" s="21" customFormat="1" ht="45">
      <c r="A148" s="24"/>
      <c r="B148" s="25" t="s">
        <v>366</v>
      </c>
      <c r="C148" s="56"/>
      <c r="D148" s="57"/>
      <c r="E148" s="57"/>
      <c r="F148" s="57"/>
      <c r="G148" s="46"/>
      <c r="H148" s="46"/>
      <c r="I148" s="20"/>
      <c r="J148" s="20"/>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c r="CM148" s="5"/>
      <c r="CN148" s="5"/>
      <c r="CO148" s="5"/>
      <c r="CP148" s="5"/>
      <c r="CQ148" s="5"/>
      <c r="CR148" s="5"/>
      <c r="CS148" s="5"/>
      <c r="CT148" s="5"/>
      <c r="CU148" s="5"/>
      <c r="CV148" s="5"/>
      <c r="CW148" s="5"/>
      <c r="CX148" s="5"/>
      <c r="CY148" s="5"/>
      <c r="CZ148" s="5"/>
      <c r="DA148" s="5"/>
      <c r="DB148" s="5"/>
      <c r="DC148" s="5"/>
      <c r="DD148" s="5"/>
      <c r="DE148" s="5"/>
      <c r="DF148" s="5"/>
      <c r="DG148" s="5"/>
      <c r="DH148" s="5"/>
      <c r="DI148" s="5"/>
      <c r="DJ148" s="5"/>
      <c r="DK148" s="5"/>
      <c r="DL148" s="5"/>
      <c r="DM148" s="5"/>
      <c r="DN148" s="5"/>
      <c r="DO148" s="5"/>
      <c r="DP148" s="5"/>
      <c r="DQ148" s="5"/>
      <c r="DR148" s="5"/>
      <c r="DS148" s="5"/>
      <c r="DT148" s="5"/>
      <c r="DU148" s="5"/>
      <c r="DV148" s="5"/>
      <c r="DW148" s="5"/>
      <c r="DX148" s="5"/>
      <c r="DY148" s="5"/>
      <c r="DZ148" s="5"/>
      <c r="EA148" s="5"/>
      <c r="EB148" s="5"/>
      <c r="EC148" s="5"/>
      <c r="ED148" s="5"/>
      <c r="EE148" s="5"/>
      <c r="EF148" s="5"/>
      <c r="EG148" s="5"/>
      <c r="EH148" s="5"/>
      <c r="EI148" s="5"/>
      <c r="EJ148" s="5"/>
      <c r="EK148" s="5"/>
      <c r="EL148" s="5"/>
      <c r="EM148" s="5"/>
      <c r="EN148" s="5"/>
      <c r="EO148" s="5"/>
      <c r="EP148" s="5"/>
      <c r="EQ148" s="5"/>
      <c r="ER148" s="5"/>
      <c r="ES148" s="5"/>
      <c r="ET148" s="5"/>
      <c r="EU148" s="5"/>
      <c r="EV148" s="5"/>
      <c r="EW148" s="5"/>
      <c r="EX148" s="5"/>
      <c r="EY148" s="5"/>
      <c r="EZ148" s="5"/>
      <c r="FA148" s="5"/>
      <c r="FB148" s="5"/>
      <c r="FC148" s="5"/>
      <c r="FD148" s="5"/>
      <c r="FE148" s="5"/>
      <c r="FF148" s="5"/>
      <c r="FG148" s="5"/>
      <c r="FH148" s="5"/>
      <c r="FI148" s="5"/>
      <c r="FJ148" s="5"/>
      <c r="FK148" s="5"/>
      <c r="FL148" s="5"/>
      <c r="FM148" s="5"/>
      <c r="FN148" s="5"/>
      <c r="FO148" s="5"/>
      <c r="FP148" s="5"/>
      <c r="FQ148" s="5"/>
      <c r="FR148" s="5"/>
      <c r="FS148" s="5"/>
      <c r="FT148" s="5"/>
      <c r="FU148" s="5"/>
      <c r="FV148" s="5"/>
      <c r="FW148" s="5"/>
      <c r="FX148" s="5"/>
      <c r="FY148" s="5"/>
      <c r="FZ148" s="5"/>
      <c r="GA148" s="5"/>
      <c r="GB148" s="5"/>
      <c r="GC148" s="5"/>
      <c r="GD148" s="5"/>
      <c r="GE148" s="5"/>
      <c r="GF148" s="5"/>
      <c r="GG148" s="5"/>
      <c r="GH148" s="5"/>
      <c r="GI148" s="5"/>
      <c r="GJ148" s="5"/>
      <c r="GK148" s="5"/>
      <c r="GL148" s="5"/>
      <c r="GM148" s="5"/>
      <c r="GN148" s="5"/>
      <c r="GO148" s="5"/>
      <c r="GP148" s="5"/>
      <c r="GQ148" s="5"/>
      <c r="GR148" s="5"/>
      <c r="GS148" s="5"/>
      <c r="GT148" s="5"/>
      <c r="GU148" s="5"/>
      <c r="GV148" s="5"/>
      <c r="GW148" s="5"/>
      <c r="GX148" s="5"/>
      <c r="GY148" s="5"/>
      <c r="GZ148" s="5"/>
      <c r="HA148" s="5"/>
      <c r="HB148" s="5"/>
      <c r="HC148" s="5"/>
      <c r="HD148" s="5"/>
      <c r="HE148" s="5"/>
      <c r="HF148" s="5"/>
      <c r="HG148" s="5"/>
      <c r="HH148" s="5"/>
      <c r="HI148" s="5"/>
      <c r="HJ148" s="5"/>
      <c r="HK148" s="5"/>
      <c r="HL148" s="5"/>
      <c r="HM148" s="5"/>
      <c r="HN148" s="5"/>
      <c r="HO148" s="5"/>
      <c r="HP148" s="5"/>
      <c r="HQ148" s="5"/>
      <c r="HR148" s="5"/>
      <c r="HS148" s="5"/>
      <c r="HT148" s="5"/>
      <c r="HU148" s="5"/>
      <c r="HV148" s="5"/>
      <c r="HW148" s="5"/>
      <c r="HX148" s="5"/>
      <c r="HY148" s="5"/>
      <c r="HZ148" s="5"/>
      <c r="IA148" s="5"/>
      <c r="IB148" s="5"/>
      <c r="IC148" s="5"/>
      <c r="ID148" s="5"/>
      <c r="IE148" s="5"/>
      <c r="IF148" s="5"/>
      <c r="IG148" s="5"/>
      <c r="IH148" s="5"/>
      <c r="II148" s="5"/>
      <c r="IJ148" s="5"/>
      <c r="IK148" s="5"/>
      <c r="IL148" s="5"/>
    </row>
    <row r="149" spans="1:10" ht="30">
      <c r="A149" s="24"/>
      <c r="B149" s="26" t="s">
        <v>308</v>
      </c>
      <c r="C149" s="56"/>
      <c r="D149" s="57"/>
      <c r="E149" s="57"/>
      <c r="F149" s="57"/>
      <c r="G149" s="46">
        <f>-134.87-2034.33</f>
        <v>-2169.2</v>
      </c>
      <c r="H149" s="46">
        <v>-2034.33</v>
      </c>
      <c r="I149" s="20"/>
      <c r="J149" s="20"/>
    </row>
    <row r="150" spans="1:10" ht="16.5" customHeight="1">
      <c r="A150" s="18" t="s">
        <v>367</v>
      </c>
      <c r="B150" s="45" t="s">
        <v>368</v>
      </c>
      <c r="C150" s="56">
        <f aca="true" t="shared" si="43" ref="C150:H150">+C151+C152</f>
        <v>0</v>
      </c>
      <c r="D150" s="56">
        <f t="shared" si="43"/>
        <v>836000</v>
      </c>
      <c r="E150" s="56">
        <f t="shared" si="43"/>
        <v>863000</v>
      </c>
      <c r="F150" s="56">
        <f t="shared" si="43"/>
        <v>654000</v>
      </c>
      <c r="G150" s="56">
        <f t="shared" si="43"/>
        <v>652927</v>
      </c>
      <c r="H150" s="56">
        <f t="shared" si="43"/>
        <v>215603.5</v>
      </c>
      <c r="I150" s="20"/>
      <c r="J150" s="20"/>
    </row>
    <row r="151" spans="1:10" ht="16.5" customHeight="1">
      <c r="A151" s="18"/>
      <c r="B151" s="43" t="s">
        <v>354</v>
      </c>
      <c r="C151" s="56"/>
      <c r="D151" s="57">
        <v>836000</v>
      </c>
      <c r="E151" s="57">
        <v>863000</v>
      </c>
      <c r="F151" s="57">
        <v>654000</v>
      </c>
      <c r="G151" s="57">
        <f>233960+203363.5+215603.5</f>
        <v>652927</v>
      </c>
      <c r="H151" s="57">
        <v>215603.5</v>
      </c>
      <c r="I151" s="20"/>
      <c r="J151" s="20"/>
    </row>
    <row r="152" spans="1:10" ht="16.5" customHeight="1">
      <c r="A152" s="24"/>
      <c r="B152" s="43" t="s">
        <v>360</v>
      </c>
      <c r="C152" s="56"/>
      <c r="D152" s="57"/>
      <c r="E152" s="57"/>
      <c r="F152" s="57"/>
      <c r="G152" s="46"/>
      <c r="H152" s="46"/>
      <c r="I152" s="20"/>
      <c r="J152" s="20"/>
    </row>
    <row r="153" spans="1:10" ht="16.5" customHeight="1">
      <c r="A153" s="24"/>
      <c r="B153" s="26" t="s">
        <v>308</v>
      </c>
      <c r="C153" s="56"/>
      <c r="D153" s="57"/>
      <c r="E153" s="57"/>
      <c r="F153" s="57"/>
      <c r="G153" s="46"/>
      <c r="H153" s="46"/>
      <c r="I153" s="20"/>
      <c r="J153" s="20"/>
    </row>
    <row r="154" spans="1:30" ht="16.5" customHeight="1">
      <c r="A154" s="18" t="s">
        <v>369</v>
      </c>
      <c r="B154" s="26" t="s">
        <v>370</v>
      </c>
      <c r="C154" s="56"/>
      <c r="D154" s="57">
        <v>8000</v>
      </c>
      <c r="E154" s="57">
        <v>17000</v>
      </c>
      <c r="F154" s="57">
        <v>17000</v>
      </c>
      <c r="G154" s="63">
        <f>3500+2500+8350.58</f>
        <v>14350.58</v>
      </c>
      <c r="H154" s="63">
        <v>8350.58</v>
      </c>
      <c r="I154" s="63">
        <v>3500</v>
      </c>
      <c r="J154" s="63">
        <v>3500</v>
      </c>
      <c r="K154" s="63">
        <v>3500</v>
      </c>
      <c r="L154" s="63">
        <v>3500</v>
      </c>
      <c r="M154" s="63">
        <v>3500</v>
      </c>
      <c r="N154" s="63">
        <v>3500</v>
      </c>
      <c r="O154" s="63">
        <v>3500</v>
      </c>
      <c r="P154" s="63">
        <v>3500</v>
      </c>
      <c r="Q154" s="63">
        <v>3500</v>
      </c>
      <c r="R154" s="63">
        <v>3500</v>
      </c>
      <c r="S154" s="63">
        <v>3500</v>
      </c>
      <c r="T154" s="63">
        <v>3500</v>
      </c>
      <c r="U154" s="63">
        <v>3500</v>
      </c>
      <c r="V154" s="63">
        <v>3500</v>
      </c>
      <c r="W154" s="63">
        <v>3500</v>
      </c>
      <c r="X154" s="63">
        <v>3500</v>
      </c>
      <c r="Y154" s="63">
        <v>3500</v>
      </c>
      <c r="Z154" s="63">
        <v>3500</v>
      </c>
      <c r="AA154" s="63">
        <v>3500</v>
      </c>
      <c r="AB154" s="63">
        <v>3500</v>
      </c>
      <c r="AC154" s="63">
        <v>3500</v>
      </c>
      <c r="AD154" s="63">
        <v>3500</v>
      </c>
    </row>
    <row r="155" spans="1:10" ht="16.5" customHeight="1">
      <c r="A155" s="18"/>
      <c r="B155" s="26" t="s">
        <v>308</v>
      </c>
      <c r="C155" s="56"/>
      <c r="D155" s="57"/>
      <c r="E155" s="57"/>
      <c r="F155" s="57"/>
      <c r="G155" s="63"/>
      <c r="H155" s="63"/>
      <c r="I155" s="20"/>
      <c r="J155" s="20"/>
    </row>
    <row r="156" spans="1:10" ht="16.5" customHeight="1">
      <c r="A156" s="18" t="s">
        <v>371</v>
      </c>
      <c r="B156" s="22" t="s">
        <v>372</v>
      </c>
      <c r="C156" s="55">
        <f aca="true" t="shared" si="44" ref="C156:H156">+C157+C163</f>
        <v>0</v>
      </c>
      <c r="D156" s="55">
        <f t="shared" si="44"/>
        <v>77206000</v>
      </c>
      <c r="E156" s="55">
        <f t="shared" si="44"/>
        <v>78337000</v>
      </c>
      <c r="F156" s="55">
        <f t="shared" si="44"/>
        <v>58330000</v>
      </c>
      <c r="G156" s="55">
        <f t="shared" si="44"/>
        <v>58329040</v>
      </c>
      <c r="H156" s="55">
        <f t="shared" si="44"/>
        <v>19707550</v>
      </c>
      <c r="I156" s="20"/>
      <c r="J156" s="20"/>
    </row>
    <row r="157" spans="1:10" ht="16.5" customHeight="1">
      <c r="A157" s="24" t="s">
        <v>373</v>
      </c>
      <c r="B157" s="22" t="s">
        <v>374</v>
      </c>
      <c r="C157" s="56">
        <f aca="true" t="shared" si="45" ref="C157:H157">C158+C160+C159+C161</f>
        <v>0</v>
      </c>
      <c r="D157" s="56">
        <f t="shared" si="45"/>
        <v>74172000</v>
      </c>
      <c r="E157" s="56">
        <f t="shared" si="45"/>
        <v>75576000</v>
      </c>
      <c r="F157" s="56">
        <f t="shared" si="45"/>
        <v>56065000</v>
      </c>
      <c r="G157" s="56">
        <f t="shared" si="45"/>
        <v>56064290</v>
      </c>
      <c r="H157" s="56">
        <f t="shared" si="45"/>
        <v>18978290</v>
      </c>
      <c r="I157" s="20"/>
      <c r="J157" s="20"/>
    </row>
    <row r="158" spans="1:10" ht="15">
      <c r="A158" s="24"/>
      <c r="B158" s="25" t="s">
        <v>314</v>
      </c>
      <c r="C158" s="56"/>
      <c r="D158" s="57">
        <v>74172000</v>
      </c>
      <c r="E158" s="57">
        <v>75576000</v>
      </c>
      <c r="F158" s="57">
        <v>56065000</v>
      </c>
      <c r="G158" s="46">
        <f>18543000+18543000+18978290</f>
        <v>56064290</v>
      </c>
      <c r="H158" s="46">
        <v>18978290</v>
      </c>
      <c r="I158" s="20"/>
      <c r="J158" s="20"/>
    </row>
    <row r="159" spans="1:10" ht="60">
      <c r="A159" s="24"/>
      <c r="B159" s="25" t="s">
        <v>375</v>
      </c>
      <c r="C159" s="56"/>
      <c r="D159" s="57"/>
      <c r="E159" s="57"/>
      <c r="F159" s="57"/>
      <c r="G159" s="46"/>
      <c r="H159" s="46"/>
      <c r="I159" s="20"/>
      <c r="J159" s="20"/>
    </row>
    <row r="160" spans="1:10" ht="30">
      <c r="A160" s="24"/>
      <c r="B160" s="25" t="s">
        <v>376</v>
      </c>
      <c r="C160" s="56"/>
      <c r="D160" s="57"/>
      <c r="E160" s="57"/>
      <c r="F160" s="57"/>
      <c r="G160" s="63"/>
      <c r="H160" s="63"/>
      <c r="I160" s="20"/>
      <c r="J160" s="20"/>
    </row>
    <row r="161" spans="1:10" ht="30">
      <c r="A161" s="24"/>
      <c r="B161" s="48" t="s">
        <v>377</v>
      </c>
      <c r="C161" s="56"/>
      <c r="D161" s="57"/>
      <c r="E161" s="57"/>
      <c r="F161" s="57"/>
      <c r="G161" s="46"/>
      <c r="H161" s="46"/>
      <c r="I161" s="20"/>
      <c r="J161" s="20"/>
    </row>
    <row r="162" spans="1:10" ht="30">
      <c r="A162" s="24"/>
      <c r="B162" s="26" t="s">
        <v>308</v>
      </c>
      <c r="C162" s="56"/>
      <c r="D162" s="57"/>
      <c r="E162" s="57"/>
      <c r="F162" s="57"/>
      <c r="G162" s="46">
        <f>-2112.86-3337.19-30420.54</f>
        <v>-35870.590000000004</v>
      </c>
      <c r="H162" s="46">
        <v>-30420.54</v>
      </c>
      <c r="I162" s="20"/>
      <c r="J162" s="20"/>
    </row>
    <row r="163" spans="1:10" ht="16.5" customHeight="1">
      <c r="A163" s="24" t="s">
        <v>378</v>
      </c>
      <c r="B163" s="22" t="s">
        <v>379</v>
      </c>
      <c r="C163" s="56">
        <f aca="true" t="shared" si="46" ref="C163:H163">C164+C165</f>
        <v>0</v>
      </c>
      <c r="D163" s="56">
        <f t="shared" si="46"/>
        <v>3034000</v>
      </c>
      <c r="E163" s="56">
        <f t="shared" si="46"/>
        <v>2761000</v>
      </c>
      <c r="F163" s="56">
        <f t="shared" si="46"/>
        <v>2265000</v>
      </c>
      <c r="G163" s="56">
        <f t="shared" si="46"/>
        <v>2264750</v>
      </c>
      <c r="H163" s="56">
        <f t="shared" si="46"/>
        <v>729260</v>
      </c>
      <c r="I163" s="20"/>
      <c r="J163" s="20"/>
    </row>
    <row r="164" spans="1:10" ht="16.5" customHeight="1">
      <c r="A164" s="24"/>
      <c r="B164" s="25" t="s">
        <v>314</v>
      </c>
      <c r="C164" s="56"/>
      <c r="D164" s="57">
        <v>3034000</v>
      </c>
      <c r="E164" s="57">
        <v>2761000</v>
      </c>
      <c r="F164" s="57">
        <v>2265000</v>
      </c>
      <c r="G164" s="46">
        <f>807968+727522+729260</f>
        <v>2264750</v>
      </c>
      <c r="H164" s="46">
        <v>729260</v>
      </c>
      <c r="I164" s="20"/>
      <c r="J164" s="20"/>
    </row>
    <row r="165" spans="1:10" ht="16.5" customHeight="1">
      <c r="A165" s="24"/>
      <c r="B165" s="49" t="s">
        <v>380</v>
      </c>
      <c r="C165" s="56"/>
      <c r="D165" s="57"/>
      <c r="E165" s="57"/>
      <c r="F165" s="57"/>
      <c r="G165" s="46"/>
      <c r="H165" s="46"/>
      <c r="I165" s="20"/>
      <c r="J165" s="20"/>
    </row>
    <row r="166" spans="1:10" ht="16.5" customHeight="1">
      <c r="A166" s="24"/>
      <c r="B166" s="26" t="s">
        <v>308</v>
      </c>
      <c r="C166" s="56"/>
      <c r="D166" s="57"/>
      <c r="E166" s="57"/>
      <c r="F166" s="57"/>
      <c r="G166" s="46"/>
      <c r="H166" s="46"/>
      <c r="I166" s="20"/>
      <c r="J166" s="20"/>
    </row>
    <row r="167" spans="1:10" ht="16.5" customHeight="1">
      <c r="A167" s="18" t="s">
        <v>381</v>
      </c>
      <c r="B167" s="26" t="s">
        <v>382</v>
      </c>
      <c r="C167" s="56"/>
      <c r="D167" s="57"/>
      <c r="E167" s="57"/>
      <c r="F167" s="57"/>
      <c r="G167" s="46"/>
      <c r="H167" s="46"/>
      <c r="I167" s="20"/>
      <c r="J167" s="20"/>
    </row>
    <row r="168" spans="1:10" ht="16.5" customHeight="1">
      <c r="A168" s="18"/>
      <c r="B168" s="26" t="s">
        <v>308</v>
      </c>
      <c r="C168" s="56"/>
      <c r="D168" s="57"/>
      <c r="E168" s="57"/>
      <c r="F168" s="57"/>
      <c r="G168" s="46"/>
      <c r="H168" s="46"/>
      <c r="I168" s="20"/>
      <c r="J168" s="20"/>
    </row>
    <row r="169" spans="1:10" ht="16.5" customHeight="1">
      <c r="A169" s="18" t="s">
        <v>383</v>
      </c>
      <c r="B169" s="26" t="s">
        <v>384</v>
      </c>
      <c r="C169" s="56"/>
      <c r="D169" s="57">
        <v>1108990</v>
      </c>
      <c r="E169" s="57">
        <v>1108990</v>
      </c>
      <c r="F169" s="57">
        <v>794510</v>
      </c>
      <c r="G169" s="57">
        <f>20898.86+24021.64+749588.38</f>
        <v>794508.88</v>
      </c>
      <c r="H169" s="57">
        <v>749588.38</v>
      </c>
      <c r="I169" s="20"/>
      <c r="J169" s="20"/>
    </row>
    <row r="170" spans="1:10" ht="16.5" customHeight="1">
      <c r="A170" s="18"/>
      <c r="B170" s="26" t="s">
        <v>308</v>
      </c>
      <c r="C170" s="56"/>
      <c r="D170" s="57"/>
      <c r="E170" s="57"/>
      <c r="F170" s="57"/>
      <c r="G170" s="46">
        <v>-17865.58</v>
      </c>
      <c r="H170" s="46">
        <v>-17865.58</v>
      </c>
      <c r="I170" s="20"/>
      <c r="J170" s="20"/>
    </row>
    <row r="171" spans="1:10" ht="30">
      <c r="A171" s="18"/>
      <c r="B171" s="22" t="s">
        <v>385</v>
      </c>
      <c r="C171" s="56">
        <f aca="true" t="shared" si="47" ref="C171:H171">C88+C97+C110+C126+C128+C130+C137+C139+C143+C149+C153+C155+C162+C166+C168+C170</f>
        <v>0</v>
      </c>
      <c r="D171" s="56">
        <f t="shared" si="47"/>
        <v>0</v>
      </c>
      <c r="E171" s="56">
        <f t="shared" si="47"/>
        <v>0</v>
      </c>
      <c r="F171" s="56">
        <f t="shared" si="47"/>
        <v>0</v>
      </c>
      <c r="G171" s="56">
        <f t="shared" si="47"/>
        <v>-61961.420000000006</v>
      </c>
      <c r="H171" s="56">
        <f t="shared" si="47"/>
        <v>-52260.420000000006</v>
      </c>
      <c r="I171" s="20"/>
      <c r="J171" s="20"/>
    </row>
    <row r="172" spans="1:10" ht="30">
      <c r="A172" s="18"/>
      <c r="B172" s="22" t="s">
        <v>192</v>
      </c>
      <c r="C172" s="56">
        <f>C173</f>
        <v>0</v>
      </c>
      <c r="D172" s="56">
        <f aca="true" t="shared" si="48" ref="D172:H173">D173</f>
        <v>239916000</v>
      </c>
      <c r="E172" s="56">
        <f t="shared" si="48"/>
        <v>239916000</v>
      </c>
      <c r="F172" s="56">
        <f t="shared" si="48"/>
        <v>67964000</v>
      </c>
      <c r="G172" s="56">
        <f t="shared" si="48"/>
        <v>67462029</v>
      </c>
      <c r="H172" s="56">
        <f t="shared" si="48"/>
        <v>22369976</v>
      </c>
      <c r="I172" s="20"/>
      <c r="J172" s="20"/>
    </row>
    <row r="173" spans="1:10" ht="15">
      <c r="A173" s="18"/>
      <c r="B173" s="22" t="s">
        <v>386</v>
      </c>
      <c r="C173" s="56">
        <f>C174</f>
        <v>0</v>
      </c>
      <c r="D173" s="56">
        <f t="shared" si="48"/>
        <v>239916000</v>
      </c>
      <c r="E173" s="56">
        <f t="shared" si="48"/>
        <v>239916000</v>
      </c>
      <c r="F173" s="56">
        <f t="shared" si="48"/>
        <v>67964000</v>
      </c>
      <c r="G173" s="56">
        <f t="shared" si="48"/>
        <v>67462029</v>
      </c>
      <c r="H173" s="56">
        <f t="shared" si="48"/>
        <v>22369976</v>
      </c>
      <c r="I173" s="20"/>
      <c r="J173" s="20"/>
    </row>
    <row r="174" spans="1:10" ht="45">
      <c r="A174" s="18"/>
      <c r="B174" s="22" t="s">
        <v>387</v>
      </c>
      <c r="C174" s="56">
        <f aca="true" t="shared" si="49" ref="C174:H174">C175+C176</f>
        <v>0</v>
      </c>
      <c r="D174" s="56">
        <f t="shared" si="49"/>
        <v>239916000</v>
      </c>
      <c r="E174" s="56">
        <f t="shared" si="49"/>
        <v>239916000</v>
      </c>
      <c r="F174" s="56">
        <f t="shared" si="49"/>
        <v>67964000</v>
      </c>
      <c r="G174" s="56">
        <f t="shared" si="49"/>
        <v>67462029</v>
      </c>
      <c r="H174" s="56">
        <f t="shared" si="49"/>
        <v>22369976</v>
      </c>
      <c r="I174" s="20"/>
      <c r="J174" s="20"/>
    </row>
    <row r="175" spans="1:10" s="106" customFormat="1" ht="15">
      <c r="A175" s="102"/>
      <c r="B175" s="100" t="s">
        <v>425</v>
      </c>
      <c r="C175" s="103"/>
      <c r="D175" s="104">
        <v>230109000</v>
      </c>
      <c r="E175" s="104">
        <v>230109000</v>
      </c>
      <c r="F175" s="104">
        <v>64865700</v>
      </c>
      <c r="G175" s="103">
        <f>21471693+21890100+21503901</f>
        <v>64865694</v>
      </c>
      <c r="H175" s="103">
        <v>21503901</v>
      </c>
      <c r="I175" s="105"/>
      <c r="J175" s="105"/>
    </row>
    <row r="176" spans="1:10" s="106" customFormat="1" ht="15">
      <c r="A176" s="102"/>
      <c r="B176" s="100" t="s">
        <v>426</v>
      </c>
      <c r="C176" s="103"/>
      <c r="D176" s="104">
        <v>9807000</v>
      </c>
      <c r="E176" s="104">
        <v>9807000</v>
      </c>
      <c r="F176" s="104">
        <v>3098300</v>
      </c>
      <c r="G176" s="103">
        <f>884800+845460+866075</f>
        <v>2596335</v>
      </c>
      <c r="H176" s="103">
        <v>866075</v>
      </c>
      <c r="I176" s="105"/>
      <c r="J176" s="105"/>
    </row>
    <row r="177" spans="1:10" ht="15">
      <c r="A177" s="18">
        <v>68.05</v>
      </c>
      <c r="B177" s="50" t="s">
        <v>388</v>
      </c>
      <c r="C177" s="60">
        <f>+C178</f>
        <v>0</v>
      </c>
      <c r="D177" s="60">
        <f aca="true" t="shared" si="50" ref="D177:H179">+D178</f>
        <v>24948000</v>
      </c>
      <c r="E177" s="60">
        <f t="shared" si="50"/>
        <v>24948000</v>
      </c>
      <c r="F177" s="60">
        <f t="shared" si="50"/>
        <v>12582000</v>
      </c>
      <c r="G177" s="60">
        <f t="shared" si="50"/>
        <v>12581643</v>
      </c>
      <c r="H177" s="60">
        <f t="shared" si="50"/>
        <v>6280156</v>
      </c>
      <c r="I177" s="20"/>
      <c r="J177" s="20"/>
    </row>
    <row r="178" spans="1:10" ht="16.5" customHeight="1">
      <c r="A178" s="18" t="s">
        <v>389</v>
      </c>
      <c r="B178" s="50" t="s">
        <v>185</v>
      </c>
      <c r="C178" s="60">
        <f>+C179</f>
        <v>0</v>
      </c>
      <c r="D178" s="60">
        <f t="shared" si="50"/>
        <v>24948000</v>
      </c>
      <c r="E178" s="60">
        <f t="shared" si="50"/>
        <v>24948000</v>
      </c>
      <c r="F178" s="60">
        <f t="shared" si="50"/>
        <v>12582000</v>
      </c>
      <c r="G178" s="60">
        <f t="shared" si="50"/>
        <v>12581643</v>
      </c>
      <c r="H178" s="60">
        <f t="shared" si="50"/>
        <v>6280156</v>
      </c>
      <c r="I178" s="20"/>
      <c r="J178" s="20"/>
    </row>
    <row r="179" spans="1:10" ht="16.5" customHeight="1">
      <c r="A179" s="18" t="s">
        <v>390</v>
      </c>
      <c r="B179" s="22" t="s">
        <v>391</v>
      </c>
      <c r="C179" s="60">
        <f>+C180</f>
        <v>0</v>
      </c>
      <c r="D179" s="60">
        <f t="shared" si="50"/>
        <v>24948000</v>
      </c>
      <c r="E179" s="60">
        <f t="shared" si="50"/>
        <v>24948000</v>
      </c>
      <c r="F179" s="60">
        <f t="shared" si="50"/>
        <v>12582000</v>
      </c>
      <c r="G179" s="60">
        <f t="shared" si="50"/>
        <v>12581643</v>
      </c>
      <c r="H179" s="60">
        <f t="shared" si="50"/>
        <v>6280156</v>
      </c>
      <c r="I179" s="20"/>
      <c r="J179" s="20"/>
    </row>
    <row r="180" spans="1:10" ht="16.5" customHeight="1">
      <c r="A180" s="24" t="s">
        <v>392</v>
      </c>
      <c r="B180" s="50" t="s">
        <v>393</v>
      </c>
      <c r="C180" s="55">
        <f aca="true" t="shared" si="51" ref="C180:H180">C181</f>
        <v>0</v>
      </c>
      <c r="D180" s="55">
        <f t="shared" si="51"/>
        <v>24948000</v>
      </c>
      <c r="E180" s="55">
        <f t="shared" si="51"/>
        <v>24948000</v>
      </c>
      <c r="F180" s="55">
        <f t="shared" si="51"/>
        <v>12582000</v>
      </c>
      <c r="G180" s="55">
        <f t="shared" si="51"/>
        <v>12581643</v>
      </c>
      <c r="H180" s="55">
        <f t="shared" si="51"/>
        <v>6280156</v>
      </c>
      <c r="I180" s="20"/>
      <c r="J180" s="20"/>
    </row>
    <row r="181" spans="1:10" ht="16.5" customHeight="1">
      <c r="A181" s="24" t="s">
        <v>394</v>
      </c>
      <c r="B181" s="50" t="s">
        <v>395</v>
      </c>
      <c r="C181" s="55">
        <f aca="true" t="shared" si="52" ref="C181:H181">C183+C184+C185</f>
        <v>0</v>
      </c>
      <c r="D181" s="55">
        <f t="shared" si="52"/>
        <v>24948000</v>
      </c>
      <c r="E181" s="55">
        <f t="shared" si="52"/>
        <v>24948000</v>
      </c>
      <c r="F181" s="55">
        <f t="shared" si="52"/>
        <v>12582000</v>
      </c>
      <c r="G181" s="55">
        <f t="shared" si="52"/>
        <v>12581643</v>
      </c>
      <c r="H181" s="55">
        <f t="shared" si="52"/>
        <v>6280156</v>
      </c>
      <c r="I181" s="20"/>
      <c r="J181" s="20"/>
    </row>
    <row r="182" spans="1:10" ht="16.5" customHeight="1">
      <c r="A182" s="18" t="s">
        <v>396</v>
      </c>
      <c r="B182" s="50" t="s">
        <v>397</v>
      </c>
      <c r="C182" s="55">
        <f aca="true" t="shared" si="53" ref="C182:H182">C183</f>
        <v>0</v>
      </c>
      <c r="D182" s="55">
        <f t="shared" si="53"/>
        <v>13306000</v>
      </c>
      <c r="E182" s="55">
        <f t="shared" si="53"/>
        <v>13306000</v>
      </c>
      <c r="F182" s="55">
        <f t="shared" si="53"/>
        <v>9251000</v>
      </c>
      <c r="G182" s="55">
        <f t="shared" si="53"/>
        <v>9250668</v>
      </c>
      <c r="H182" s="55">
        <f t="shared" si="53"/>
        <v>4526257</v>
      </c>
      <c r="I182" s="20"/>
      <c r="J182" s="20"/>
    </row>
    <row r="183" spans="1:10" ht="16.5" customHeight="1">
      <c r="A183" s="24" t="s">
        <v>398</v>
      </c>
      <c r="B183" s="51" t="s">
        <v>399</v>
      </c>
      <c r="C183" s="56"/>
      <c r="D183" s="57">
        <v>13306000</v>
      </c>
      <c r="E183" s="57">
        <v>13306000</v>
      </c>
      <c r="F183" s="57">
        <v>9251000</v>
      </c>
      <c r="G183" s="46">
        <f>1837981+2885558+872+4526248+9</f>
        <v>9250668</v>
      </c>
      <c r="H183" s="46">
        <f>4526248+9</f>
        <v>4526257</v>
      </c>
      <c r="I183" s="20"/>
      <c r="J183" s="20"/>
    </row>
    <row r="184" spans="1:10" ht="16.5" customHeight="1">
      <c r="A184" s="24" t="s">
        <v>400</v>
      </c>
      <c r="B184" s="51" t="s">
        <v>401</v>
      </c>
      <c r="C184" s="56"/>
      <c r="D184" s="57">
        <v>11642000</v>
      </c>
      <c r="E184" s="57">
        <v>11642000</v>
      </c>
      <c r="F184" s="57">
        <v>3331000</v>
      </c>
      <c r="G184" s="46">
        <f>573934+1002851+291+1753899</f>
        <v>3330975</v>
      </c>
      <c r="H184" s="46">
        <v>1753899</v>
      </c>
      <c r="I184" s="20"/>
      <c r="J184" s="20"/>
    </row>
    <row r="185" spans="1:10" ht="16.5" customHeight="1">
      <c r="A185" s="24"/>
      <c r="B185" s="30" t="s">
        <v>402</v>
      </c>
      <c r="C185" s="56"/>
      <c r="D185" s="57"/>
      <c r="E185" s="57"/>
      <c r="F185" s="57"/>
      <c r="G185" s="46">
        <v>0</v>
      </c>
      <c r="H185" s="46"/>
      <c r="I185" s="20"/>
      <c r="J185" s="20"/>
    </row>
    <row r="186" spans="1:8" ht="45">
      <c r="A186" s="24" t="s">
        <v>195</v>
      </c>
      <c r="B186" s="52" t="s">
        <v>196</v>
      </c>
      <c r="C186" s="65">
        <f aca="true" t="shared" si="54" ref="C186:H186">C187</f>
        <v>0</v>
      </c>
      <c r="D186" s="65">
        <f t="shared" si="54"/>
        <v>0</v>
      </c>
      <c r="E186" s="65">
        <f t="shared" si="54"/>
        <v>0</v>
      </c>
      <c r="F186" s="65">
        <f t="shared" si="54"/>
        <v>0</v>
      </c>
      <c r="G186" s="65">
        <f t="shared" si="54"/>
        <v>0</v>
      </c>
      <c r="H186" s="65">
        <f t="shared" si="54"/>
        <v>0</v>
      </c>
    </row>
    <row r="187" spans="1:8" ht="30">
      <c r="A187" s="24" t="s">
        <v>403</v>
      </c>
      <c r="B187" s="52" t="s">
        <v>404</v>
      </c>
      <c r="C187" s="65">
        <f aca="true" t="shared" si="55" ref="C187:H187">C188+C189+C190</f>
        <v>0</v>
      </c>
      <c r="D187" s="65">
        <f t="shared" si="55"/>
        <v>0</v>
      </c>
      <c r="E187" s="65">
        <f t="shared" si="55"/>
        <v>0</v>
      </c>
      <c r="F187" s="65">
        <f t="shared" si="55"/>
        <v>0</v>
      </c>
      <c r="G187" s="65">
        <f t="shared" si="55"/>
        <v>0</v>
      </c>
      <c r="H187" s="65">
        <f t="shared" si="55"/>
        <v>0</v>
      </c>
    </row>
    <row r="188" spans="1:8" ht="30">
      <c r="A188" s="24" t="s">
        <v>405</v>
      </c>
      <c r="B188" s="53" t="s">
        <v>406</v>
      </c>
      <c r="C188" s="46"/>
      <c r="D188" s="57"/>
      <c r="E188" s="57"/>
      <c r="F188" s="57"/>
      <c r="G188" s="46"/>
      <c r="H188" s="46"/>
    </row>
    <row r="189" spans="1:8" ht="30">
      <c r="A189" s="24" t="s">
        <v>407</v>
      </c>
      <c r="B189" s="53" t="s">
        <v>408</v>
      </c>
      <c r="C189" s="46"/>
      <c r="D189" s="57"/>
      <c r="E189" s="57"/>
      <c r="F189" s="57"/>
      <c r="G189" s="46"/>
      <c r="H189" s="46"/>
    </row>
    <row r="190" spans="1:8" ht="30">
      <c r="A190" s="24" t="s">
        <v>409</v>
      </c>
      <c r="B190" s="53" t="s">
        <v>410</v>
      </c>
      <c r="C190" s="46"/>
      <c r="D190" s="57"/>
      <c r="E190" s="57"/>
      <c r="F190" s="57"/>
      <c r="G190" s="46"/>
      <c r="H190" s="46"/>
    </row>
    <row r="191" spans="1:8" ht="30">
      <c r="A191" s="24" t="s">
        <v>411</v>
      </c>
      <c r="B191" s="52" t="s">
        <v>412</v>
      </c>
      <c r="C191" s="65">
        <f>C192</f>
        <v>0</v>
      </c>
      <c r="D191" s="65">
        <f aca="true" t="shared" si="56" ref="D191:H192">D192</f>
        <v>0</v>
      </c>
      <c r="E191" s="65">
        <f t="shared" si="56"/>
        <v>0</v>
      </c>
      <c r="F191" s="65">
        <f t="shared" si="56"/>
        <v>0</v>
      </c>
      <c r="G191" s="65">
        <f t="shared" si="56"/>
        <v>0</v>
      </c>
      <c r="H191" s="65">
        <f t="shared" si="56"/>
        <v>0</v>
      </c>
    </row>
    <row r="192" spans="1:8" ht="15">
      <c r="A192" s="24" t="s">
        <v>413</v>
      </c>
      <c r="B192" s="52" t="s">
        <v>185</v>
      </c>
      <c r="C192" s="65">
        <f>C193</f>
        <v>0</v>
      </c>
      <c r="D192" s="65">
        <f t="shared" si="56"/>
        <v>0</v>
      </c>
      <c r="E192" s="65">
        <f t="shared" si="56"/>
        <v>0</v>
      </c>
      <c r="F192" s="65">
        <f t="shared" si="56"/>
        <v>0</v>
      </c>
      <c r="G192" s="65">
        <f t="shared" si="56"/>
        <v>0</v>
      </c>
      <c r="H192" s="65">
        <f t="shared" si="56"/>
        <v>0</v>
      </c>
    </row>
    <row r="193" spans="1:8" ht="45">
      <c r="A193" s="24" t="s">
        <v>414</v>
      </c>
      <c r="B193" s="52" t="s">
        <v>196</v>
      </c>
      <c r="C193" s="65">
        <f aca="true" t="shared" si="57" ref="C193:H193">C196</f>
        <v>0</v>
      </c>
      <c r="D193" s="65">
        <f t="shared" si="57"/>
        <v>0</v>
      </c>
      <c r="E193" s="65">
        <f t="shared" si="57"/>
        <v>0</v>
      </c>
      <c r="F193" s="65">
        <f t="shared" si="57"/>
        <v>0</v>
      </c>
      <c r="G193" s="65">
        <f t="shared" si="57"/>
        <v>0</v>
      </c>
      <c r="H193" s="65">
        <f t="shared" si="57"/>
        <v>0</v>
      </c>
    </row>
    <row r="194" spans="1:8" ht="15">
      <c r="A194" s="24" t="s">
        <v>415</v>
      </c>
      <c r="B194" s="52" t="s">
        <v>207</v>
      </c>
      <c r="C194" s="65">
        <f>C195</f>
        <v>0</v>
      </c>
      <c r="D194" s="65">
        <f aca="true" t="shared" si="58" ref="D194:H195">D195</f>
        <v>0</v>
      </c>
      <c r="E194" s="65">
        <f t="shared" si="58"/>
        <v>0</v>
      </c>
      <c r="F194" s="65">
        <f t="shared" si="58"/>
        <v>0</v>
      </c>
      <c r="G194" s="65">
        <f t="shared" si="58"/>
        <v>0</v>
      </c>
      <c r="H194" s="65">
        <f t="shared" si="58"/>
        <v>0</v>
      </c>
    </row>
    <row r="195" spans="1:8" ht="15">
      <c r="A195" s="24" t="s">
        <v>413</v>
      </c>
      <c r="B195" s="52" t="s">
        <v>185</v>
      </c>
      <c r="C195" s="65">
        <f>C196</f>
        <v>0</v>
      </c>
      <c r="D195" s="65">
        <f t="shared" si="58"/>
        <v>0</v>
      </c>
      <c r="E195" s="65">
        <f t="shared" si="58"/>
        <v>0</v>
      </c>
      <c r="F195" s="65">
        <f t="shared" si="58"/>
        <v>0</v>
      </c>
      <c r="G195" s="65">
        <f t="shared" si="58"/>
        <v>0</v>
      </c>
      <c r="H195" s="65">
        <f t="shared" si="58"/>
        <v>0</v>
      </c>
    </row>
    <row r="196" spans="1:8" ht="45">
      <c r="A196" s="24" t="s">
        <v>413</v>
      </c>
      <c r="B196" s="53" t="s">
        <v>196</v>
      </c>
      <c r="C196" s="46"/>
      <c r="D196" s="57"/>
      <c r="E196" s="57"/>
      <c r="F196" s="57"/>
      <c r="G196" s="46"/>
      <c r="H196" s="46"/>
    </row>
    <row r="197" spans="1:8" ht="30">
      <c r="A197" s="24" t="s">
        <v>413</v>
      </c>
      <c r="B197" s="52" t="s">
        <v>404</v>
      </c>
      <c r="C197" s="65">
        <f>C198</f>
        <v>0</v>
      </c>
      <c r="D197" s="65">
        <f aca="true" t="shared" si="59" ref="D197:H199">D198</f>
        <v>0</v>
      </c>
      <c r="E197" s="65">
        <f t="shared" si="59"/>
        <v>0</v>
      </c>
      <c r="F197" s="65">
        <f t="shared" si="59"/>
        <v>0</v>
      </c>
      <c r="G197" s="65">
        <f t="shared" si="59"/>
        <v>0</v>
      </c>
      <c r="H197" s="65">
        <f t="shared" si="59"/>
        <v>0</v>
      </c>
    </row>
    <row r="198" spans="1:8" ht="15">
      <c r="A198" s="24" t="s">
        <v>416</v>
      </c>
      <c r="B198" s="52" t="s">
        <v>408</v>
      </c>
      <c r="C198" s="65">
        <f>C199</f>
        <v>0</v>
      </c>
      <c r="D198" s="65">
        <f t="shared" si="59"/>
        <v>0</v>
      </c>
      <c r="E198" s="65">
        <f t="shared" si="59"/>
        <v>0</v>
      </c>
      <c r="F198" s="65">
        <f t="shared" si="59"/>
        <v>0</v>
      </c>
      <c r="G198" s="65">
        <f t="shared" si="59"/>
        <v>0</v>
      </c>
      <c r="H198" s="65">
        <f t="shared" si="59"/>
        <v>0</v>
      </c>
    </row>
    <row r="199" spans="1:8" ht="15">
      <c r="A199" s="24" t="s">
        <v>413</v>
      </c>
      <c r="B199" s="52" t="s">
        <v>417</v>
      </c>
      <c r="C199" s="65">
        <f>C200</f>
        <v>0</v>
      </c>
      <c r="D199" s="65">
        <f t="shared" si="59"/>
        <v>0</v>
      </c>
      <c r="E199" s="65">
        <f t="shared" si="59"/>
        <v>0</v>
      </c>
      <c r="F199" s="65">
        <f t="shared" si="59"/>
        <v>0</v>
      </c>
      <c r="G199" s="65">
        <f t="shared" si="59"/>
        <v>0</v>
      </c>
      <c r="H199" s="65">
        <f t="shared" si="59"/>
        <v>0</v>
      </c>
    </row>
    <row r="200" spans="1:8" ht="15">
      <c r="A200" s="24" t="s">
        <v>413</v>
      </c>
      <c r="B200" s="53" t="s">
        <v>418</v>
      </c>
      <c r="C200" s="46"/>
      <c r="D200" s="57"/>
      <c r="E200" s="57"/>
      <c r="F200" s="57"/>
      <c r="G200" s="46"/>
      <c r="H200" s="46"/>
    </row>
    <row r="202" spans="2:6" ht="15">
      <c r="B202" s="5" t="s">
        <v>435</v>
      </c>
      <c r="E202" s="47" t="s">
        <v>427</v>
      </c>
      <c r="F202" s="5"/>
    </row>
    <row r="203" spans="2:6" ht="15">
      <c r="B203" s="113" t="s">
        <v>432</v>
      </c>
      <c r="C203" s="113"/>
      <c r="E203" s="113" t="s">
        <v>433</v>
      </c>
      <c r="F203" s="113"/>
    </row>
  </sheetData>
  <sheetProtection/>
  <protectedRanges>
    <protectedRange sqref="C1:C3 B3" name="Zonă1_1"/>
    <protectedRange sqref="G46:H51 G62:H66 G25:H33 G70:H70 G37:H40 G122:H126 G92:H97 G54:H57 G81:H85 G145:H145 G112:H120 H135 G100:H105 G35:H35 G108:H110 G134:G135 H134:AE134 G147:H149" name="Zonă3"/>
    <protectedRange sqref="B1" name="Zonă1_1_1_1_1_1"/>
  </protectedRanges>
  <mergeCells count="2">
    <mergeCell ref="E203:F203"/>
    <mergeCell ref="B203:C203"/>
  </mergeCells>
  <printOptions horizontalCentered="1"/>
  <pageMargins left="0.75" right="0.75" top="0.21" bottom="0.18" header="0.17" footer="0.17"/>
  <pageSetup horizontalDpi="600" verticalDpi="600" orientation="portrait" scale="51" r:id="rId1"/>
  <rowBreaks count="1" manualBreakCount="1">
    <brk id="132"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Alin</cp:lastModifiedBy>
  <cp:lastPrinted>2020-04-13T09:17:23Z</cp:lastPrinted>
  <dcterms:created xsi:type="dcterms:W3CDTF">2019-03-12T07:53:46Z</dcterms:created>
  <dcterms:modified xsi:type="dcterms:W3CDTF">2021-02-26T12:22:25Z</dcterms:modified>
  <cp:category/>
  <cp:version/>
  <cp:contentType/>
  <cp:contentStatus/>
</cp:coreProperties>
</file>